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FF\FF_Share\1. CENTER-SECTORING FF\BOOK\BOOK-FF-59-63\ฉบับขึ้น WEB 2563\ส่งพี่เสก 63\ตาราง 1-3  ขึ้นเว็บ\T2\"/>
    </mc:Choice>
  </mc:AlternateContent>
  <xr:revisionPtr revIDLastSave="0" documentId="13_ncr:1_{17AB376D-FA08-4FB5-9915-FE520EBC7C66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diff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diff!$A$1:$N$60</definedName>
    <definedName name="_xlnm.Print_Area" localSheetId="1">Sheet1!$A$1:$P$63</definedName>
  </definedNames>
  <calcPr calcId="191029"/>
</workbook>
</file>

<file path=xl/calcChain.xml><?xml version="1.0" encoding="utf-8"?>
<calcChain xmlns="http://schemas.openxmlformats.org/spreadsheetml/2006/main">
  <c r="I57" i="4" l="1"/>
  <c r="H57" i="4"/>
  <c r="G57" i="4"/>
  <c r="F57" i="4"/>
  <c r="I56" i="4"/>
  <c r="H56" i="4"/>
  <c r="G56" i="4"/>
  <c r="F56" i="4"/>
  <c r="I55" i="4"/>
  <c r="H55" i="4"/>
  <c r="G55" i="4"/>
  <c r="F55" i="4"/>
  <c r="I54" i="4"/>
  <c r="H54" i="4"/>
  <c r="G54" i="4"/>
  <c r="F54" i="4"/>
  <c r="I53" i="4"/>
  <c r="H53" i="4"/>
  <c r="G53" i="4"/>
  <c r="F53" i="4"/>
  <c r="I52" i="4"/>
  <c r="H52" i="4"/>
  <c r="G52" i="4"/>
  <c r="F52" i="4"/>
  <c r="E51" i="4"/>
  <c r="I50" i="4"/>
  <c r="H50" i="4"/>
  <c r="G50" i="4"/>
  <c r="F50" i="4"/>
  <c r="F49" i="4"/>
  <c r="I48" i="4"/>
  <c r="H48" i="4"/>
  <c r="G48" i="4"/>
  <c r="F48" i="4"/>
  <c r="I47" i="4"/>
  <c r="H47" i="4"/>
  <c r="G47" i="4"/>
  <c r="F47" i="4"/>
  <c r="E46" i="4"/>
  <c r="I45" i="4"/>
  <c r="H45" i="4"/>
  <c r="G45" i="4"/>
  <c r="F45" i="4"/>
  <c r="I44" i="4"/>
  <c r="H44" i="4"/>
  <c r="G44" i="4"/>
  <c r="F44" i="4"/>
  <c r="E43" i="4"/>
  <c r="E42" i="4" s="1"/>
  <c r="I41" i="4"/>
  <c r="H41" i="4"/>
  <c r="G41" i="4"/>
  <c r="F41" i="4"/>
  <c r="I40" i="4"/>
  <c r="H40" i="4"/>
  <c r="G40" i="4"/>
  <c r="F40" i="4"/>
  <c r="I39" i="4"/>
  <c r="H39" i="4"/>
  <c r="G39" i="4"/>
  <c r="F39" i="4"/>
  <c r="E38" i="4"/>
  <c r="I37" i="4"/>
  <c r="H37" i="4"/>
  <c r="G37" i="4"/>
  <c r="F37" i="4"/>
  <c r="I34" i="4"/>
  <c r="H34" i="4"/>
  <c r="G34" i="4"/>
  <c r="F34" i="4"/>
  <c r="I33" i="4"/>
  <c r="H33" i="4"/>
  <c r="G33" i="4"/>
  <c r="F33" i="4"/>
  <c r="I32" i="4"/>
  <c r="H32" i="4"/>
  <c r="G32" i="4"/>
  <c r="F32" i="4"/>
  <c r="I31" i="4"/>
  <c r="H31" i="4"/>
  <c r="G31" i="4"/>
  <c r="F31" i="4"/>
  <c r="F30" i="4"/>
  <c r="I29" i="4"/>
  <c r="H29" i="4"/>
  <c r="G29" i="4"/>
  <c r="F29" i="4"/>
  <c r="E28" i="4"/>
  <c r="I27" i="4"/>
  <c r="H27" i="4"/>
  <c r="G27" i="4"/>
  <c r="F27" i="4"/>
  <c r="F26" i="4"/>
  <c r="I25" i="4"/>
  <c r="H25" i="4"/>
  <c r="G25" i="4"/>
  <c r="F25" i="4"/>
  <c r="I24" i="4"/>
  <c r="H24" i="4"/>
  <c r="G24" i="4"/>
  <c r="F24" i="4"/>
  <c r="I23" i="4"/>
  <c r="E23" i="4"/>
  <c r="I22" i="4"/>
  <c r="H22" i="4"/>
  <c r="G22" i="4"/>
  <c r="F22" i="4"/>
  <c r="I21" i="4"/>
  <c r="H21" i="4"/>
  <c r="G21" i="4"/>
  <c r="F21" i="4"/>
  <c r="E20" i="4"/>
  <c r="I18" i="4"/>
  <c r="H18" i="4"/>
  <c r="G18" i="4"/>
  <c r="F18" i="4"/>
  <c r="I17" i="4"/>
  <c r="H17" i="4"/>
  <c r="G17" i="4"/>
  <c r="F17" i="4"/>
  <c r="I16" i="4"/>
  <c r="H16" i="4"/>
  <c r="G16" i="4"/>
  <c r="F16" i="4"/>
  <c r="E15" i="4"/>
  <c r="I14" i="4"/>
  <c r="H14" i="4"/>
  <c r="G14" i="4"/>
  <c r="F14" i="4"/>
  <c r="E11" i="4"/>
  <c r="I10" i="4"/>
  <c r="H10" i="4"/>
  <c r="F10" i="4"/>
  <c r="I9" i="4"/>
  <c r="H9" i="4"/>
  <c r="G9" i="4"/>
  <c r="F9" i="4"/>
  <c r="I8" i="4"/>
  <c r="H8" i="4"/>
  <c r="G8" i="4"/>
  <c r="F8" i="4"/>
  <c r="I7" i="4"/>
  <c r="H7" i="4"/>
  <c r="G7" i="4"/>
  <c r="F7" i="4"/>
  <c r="I38" i="4" l="1"/>
  <c r="G28" i="4"/>
  <c r="F20" i="4"/>
  <c r="G51" i="4"/>
  <c r="I28" i="4"/>
  <c r="H46" i="4"/>
  <c r="G43" i="4"/>
  <c r="H15" i="4"/>
  <c r="H20" i="4"/>
  <c r="F23" i="4"/>
  <c r="F28" i="4"/>
  <c r="H38" i="4"/>
  <c r="G46" i="4"/>
  <c r="I20" i="4"/>
  <c r="I19" i="4" s="1"/>
  <c r="G15" i="4"/>
  <c r="I51" i="4"/>
  <c r="H51" i="4"/>
  <c r="E36" i="4"/>
  <c r="F11" i="4"/>
  <c r="H23" i="4"/>
  <c r="H28" i="4"/>
  <c r="F43" i="4"/>
  <c r="G11" i="4"/>
  <c r="I15" i="4"/>
  <c r="G20" i="4"/>
  <c r="H11" i="4"/>
  <c r="F15" i="4"/>
  <c r="E19" i="4"/>
  <c r="E13" i="4" s="1"/>
  <c r="G38" i="4"/>
  <c r="H43" i="4"/>
  <c r="F46" i="4"/>
  <c r="F51" i="4"/>
  <c r="I11" i="4"/>
  <c r="G23" i="4"/>
  <c r="I43" i="4"/>
  <c r="I46" i="4"/>
  <c r="J58" i="1"/>
  <c r="J57" i="1"/>
  <c r="J56" i="1"/>
  <c r="J55" i="1"/>
  <c r="J54" i="1"/>
  <c r="J52" i="1"/>
  <c r="J50" i="1"/>
  <c r="J49" i="1"/>
  <c r="J47" i="1"/>
  <c r="J46" i="1"/>
  <c r="J43" i="1"/>
  <c r="J42" i="1"/>
  <c r="J41" i="1"/>
  <c r="J39" i="1"/>
  <c r="J34" i="1"/>
  <c r="J33" i="1"/>
  <c r="J32" i="1"/>
  <c r="J30" i="1"/>
  <c r="J28" i="1"/>
  <c r="J26" i="1"/>
  <c r="J25" i="1"/>
  <c r="J23" i="1"/>
  <c r="J22" i="1"/>
  <c r="J19" i="1"/>
  <c r="J18" i="1"/>
  <c r="J17" i="1"/>
  <c r="J15" i="1"/>
  <c r="J9" i="1"/>
  <c r="J8" i="1"/>
  <c r="J7" i="1"/>
  <c r="F19" i="4" l="1"/>
  <c r="F13" i="4" s="1"/>
  <c r="G42" i="4"/>
  <c r="G36" i="4" s="1"/>
  <c r="H42" i="4"/>
  <c r="H36" i="4" s="1"/>
  <c r="H19" i="4"/>
  <c r="H13" i="4" s="1"/>
  <c r="E59" i="4"/>
  <c r="E60" i="4" s="1"/>
  <c r="I13" i="4"/>
  <c r="G19" i="4"/>
  <c r="G13" i="4" s="1"/>
  <c r="F42" i="4"/>
  <c r="F36" i="4" s="1"/>
  <c r="I42" i="4"/>
  <c r="I36" i="4" s="1"/>
  <c r="H59" i="4" l="1"/>
  <c r="H60" i="4" s="1"/>
  <c r="G59" i="4"/>
  <c r="G60" i="4" s="1"/>
  <c r="I59" i="4"/>
  <c r="I60" i="4" s="1"/>
  <c r="F59" i="4"/>
  <c r="F60" i="4" s="1"/>
  <c r="I58" i="1"/>
  <c r="I57" i="1"/>
  <c r="I56" i="1"/>
  <c r="I55" i="1"/>
  <c r="I54" i="1"/>
  <c r="I52" i="1"/>
  <c r="I50" i="1"/>
  <c r="I49" i="1"/>
  <c r="I47" i="1"/>
  <c r="I46" i="1"/>
  <c r="I43" i="1"/>
  <c r="I42" i="1"/>
  <c r="I41" i="1"/>
  <c r="I39" i="1"/>
  <c r="I34" i="1"/>
  <c r="I33" i="1"/>
  <c r="I32" i="1"/>
  <c r="I30" i="1"/>
  <c r="I28" i="1"/>
  <c r="I26" i="1"/>
  <c r="I25" i="1"/>
  <c r="I24" i="1"/>
  <c r="I23" i="1"/>
  <c r="I22" i="1"/>
  <c r="I19" i="1"/>
  <c r="I18" i="1"/>
  <c r="I17" i="1"/>
  <c r="I15" i="1"/>
  <c r="I10" i="1"/>
  <c r="I9" i="1"/>
  <c r="I8" i="1"/>
  <c r="I7" i="1"/>
  <c r="H58" i="1" l="1"/>
  <c r="H57" i="1"/>
  <c r="H56" i="1"/>
  <c r="H55" i="1"/>
  <c r="H54" i="1"/>
  <c r="H52" i="1"/>
  <c r="H50" i="1"/>
  <c r="H49" i="1"/>
  <c r="H47" i="1"/>
  <c r="H46" i="1"/>
  <c r="H43" i="1"/>
  <c r="H42" i="1"/>
  <c r="H41" i="1"/>
  <c r="H39" i="1"/>
  <c r="H34" i="1"/>
  <c r="H33" i="1"/>
  <c r="H32" i="1"/>
  <c r="H30" i="1"/>
  <c r="H28" i="1"/>
  <c r="H26" i="1"/>
  <c r="H25" i="1"/>
  <c r="H23" i="1"/>
  <c r="H22" i="1"/>
  <c r="H19" i="1"/>
  <c r="H18" i="1"/>
  <c r="H17" i="1"/>
  <c r="H15" i="1"/>
  <c r="H10" i="1"/>
  <c r="H9" i="1"/>
  <c r="H8" i="1"/>
  <c r="H7" i="1"/>
  <c r="F58" i="1" l="1"/>
  <c r="F57" i="1"/>
  <c r="F56" i="1"/>
  <c r="F55" i="1"/>
  <c r="F54" i="1"/>
  <c r="F52" i="1"/>
  <c r="F51" i="1"/>
  <c r="F50" i="1"/>
  <c r="F49" i="1"/>
  <c r="F47" i="1"/>
  <c r="F46" i="1"/>
  <c r="F43" i="1"/>
  <c r="F42" i="1"/>
  <c r="F41" i="1"/>
  <c r="F39" i="1"/>
  <c r="F34" i="1"/>
  <c r="F33" i="1"/>
  <c r="F32" i="1"/>
  <c r="F31" i="1"/>
  <c r="F30" i="1"/>
  <c r="F28" i="1"/>
  <c r="F27" i="1"/>
  <c r="F26" i="1"/>
  <c r="F25" i="1"/>
  <c r="F23" i="1"/>
  <c r="F22" i="1"/>
  <c r="F19" i="1"/>
  <c r="F18" i="1"/>
  <c r="F17" i="1"/>
  <c r="F15" i="1"/>
  <c r="F10" i="1"/>
  <c r="F9" i="1"/>
  <c r="F8" i="1"/>
  <c r="F7" i="1"/>
  <c r="G58" i="1"/>
  <c r="G57" i="1"/>
  <c r="G56" i="1"/>
  <c r="G55" i="1"/>
  <c r="G54" i="1"/>
  <c r="G52" i="1"/>
  <c r="G50" i="1"/>
  <c r="G49" i="1"/>
  <c r="G47" i="1"/>
  <c r="G46" i="1"/>
  <c r="G43" i="1"/>
  <c r="G42" i="1"/>
  <c r="G41" i="1"/>
  <c r="G39" i="1"/>
  <c r="G34" i="1"/>
  <c r="G33" i="1"/>
  <c r="G32" i="1"/>
  <c r="G30" i="1"/>
  <c r="G28" i="1"/>
  <c r="G26" i="1"/>
  <c r="G25" i="1"/>
  <c r="G23" i="1"/>
  <c r="G22" i="1"/>
  <c r="G19" i="1"/>
  <c r="G18" i="1"/>
  <c r="G17" i="1"/>
  <c r="G15" i="1"/>
  <c r="G9" i="1"/>
  <c r="G8" i="1"/>
  <c r="G7" i="1"/>
  <c r="I11" i="1" l="1"/>
  <c r="J11" i="1"/>
  <c r="F11" i="1"/>
  <c r="G11" i="1"/>
  <c r="H11" i="1"/>
  <c r="J53" i="1"/>
  <c r="J48" i="1"/>
  <c r="J40" i="1"/>
  <c r="J29" i="1"/>
  <c r="J45" i="1" l="1"/>
  <c r="J44" i="1" l="1"/>
  <c r="I29" i="1"/>
  <c r="J21" i="1"/>
  <c r="J16" i="1"/>
  <c r="J24" i="1"/>
  <c r="J20" i="1" l="1"/>
  <c r="J14" i="1" l="1"/>
  <c r="J38" i="1"/>
  <c r="H53" i="1"/>
  <c r="H45" i="1"/>
  <c r="G29" i="1"/>
  <c r="G48" i="1"/>
  <c r="H21" i="1"/>
  <c r="H48" i="1"/>
  <c r="F53" i="1"/>
  <c r="F48" i="1"/>
  <c r="F45" i="1"/>
  <c r="J62" i="1" l="1"/>
  <c r="F44" i="1"/>
  <c r="G40" i="1"/>
  <c r="G53" i="1"/>
  <c r="H24" i="1"/>
  <c r="G16" i="1"/>
  <c r="H40" i="1"/>
  <c r="G21" i="1"/>
  <c r="H29" i="1"/>
  <c r="G24" i="1"/>
  <c r="H16" i="1"/>
  <c r="G45" i="1"/>
  <c r="H44" i="1"/>
  <c r="J63" i="1" l="1"/>
  <c r="G44" i="1"/>
  <c r="H20" i="1"/>
  <c r="G20" i="1"/>
  <c r="F24" i="1" l="1"/>
  <c r="F16" i="1"/>
  <c r="F21" i="1"/>
  <c r="F29" i="1"/>
  <c r="F20" i="1" l="1"/>
  <c r="F14" i="1" l="1"/>
  <c r="E11" i="1"/>
  <c r="E16" i="1"/>
  <c r="I16" i="1"/>
  <c r="E21" i="1"/>
  <c r="E24" i="1"/>
  <c r="E29" i="1"/>
  <c r="E40" i="1"/>
  <c r="I40" i="1"/>
  <c r="E45" i="1"/>
  <c r="I45" i="1"/>
  <c r="E48" i="1"/>
  <c r="I48" i="1"/>
  <c r="E53" i="1"/>
  <c r="I44" i="1" l="1"/>
  <c r="H38" i="1"/>
  <c r="H14" i="1"/>
  <c r="E44" i="1"/>
  <c r="E38" i="1" s="1"/>
  <c r="E20" i="1"/>
  <c r="E14" i="1" s="1"/>
  <c r="G38" i="1"/>
  <c r="G14" i="1"/>
  <c r="H62" i="1" l="1"/>
  <c r="G62" i="1"/>
  <c r="E62" i="1"/>
  <c r="E63" i="1" l="1"/>
  <c r="G63" i="1"/>
  <c r="H63" i="1"/>
  <c r="F38" i="1"/>
  <c r="F62" i="1" l="1"/>
  <c r="F63" i="1" l="1"/>
  <c r="I21" i="1"/>
  <c r="I20" i="1" l="1"/>
  <c r="I53" i="1"/>
  <c r="I38" i="1" l="1"/>
  <c r="I14" i="1"/>
  <c r="I62" i="1" l="1"/>
  <c r="I63" i="1" l="1"/>
</calcChain>
</file>

<file path=xl/sharedStrings.xml><?xml version="1.0" encoding="utf-8"?>
<sst xmlns="http://schemas.openxmlformats.org/spreadsheetml/2006/main" count="169" uniqueCount="54">
  <si>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</si>
  <si>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</si>
  <si>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</si>
  <si>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</si>
  <si>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</si>
  <si>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</si>
  <si>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</si>
  <si>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</si>
  <si>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</si>
  <si>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</si>
  <si>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</si>
  <si>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</si>
  <si>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</si>
  <si>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</si>
  <si>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</si>
  <si>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</si>
  <si>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</si>
  <si>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</si>
  <si>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</si>
  <si>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</si>
  <si>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</si>
  <si>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</si>
  <si>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</si>
  <si>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</si>
  <si>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</si>
  <si>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</si>
  <si>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</si>
  <si>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2.8  OTHER FINANCIAL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</si>
  <si>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</si>
  <si>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</si>
  <si>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</si>
  <si>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</si>
  <si>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</si>
  <si>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</si>
  <si>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</si>
  <si>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</si>
  <si>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di</t>
  </si>
  <si>
    <t>old</t>
  </si>
  <si>
    <t>7. Financial derivatives and employee stock options</t>
  </si>
  <si>
    <t>8. OTHER ACCOUNTS RECEIVABLE</t>
  </si>
  <si>
    <t>8. OTHER ACCOUNTS PAYABLE</t>
  </si>
  <si>
    <t>1.</t>
  </si>
  <si>
    <t>2.</t>
  </si>
  <si>
    <t>3.</t>
  </si>
  <si>
    <t>4.</t>
  </si>
  <si>
    <t>5.</t>
  </si>
  <si>
    <t>6.</t>
  </si>
  <si>
    <t>GROSS SAVING</t>
  </si>
  <si>
    <t>GROSS CAPITAL FORMATION</t>
  </si>
  <si>
    <t>PURCHASE OF LAND (NET)</t>
  </si>
  <si>
    <t>STATISTICAL DISCREPANCY</t>
  </si>
  <si>
    <t>ACQUISITIONS LESS DISPOSALS OF NON-PRODUCED ASSETS / CAPITAL TRANSFERS</t>
  </si>
  <si>
    <t>SURPLUS OR DEFICIT (1-2-3-4)</t>
  </si>
  <si>
    <t>C. SECTOR DISCREPANCY (A5-A6-BIII.)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</si>
</sst>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_ ;[Red]\-#,##0\ "/>
    <numFmt numFmtId="166" formatCode="#,##0;\(#,##0\)"/>
    <numFmt numFmtId="167" formatCode="#,##0_ ;\-#,##0\ "/>
  </numFmts>
  <fonts count="31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sz val="8"/>
      <name val="Arial"/>
      <family val="2"/>
    </font>
    <font>
      <sz val="14"/>
      <name val="TH SarabunPSK"/>
      <family val="2"/>
    </font>
    <font>
      <sz val="14"/>
      <name val="Tahoma"/>
      <family val="2"/>
    </font>
    <font>
      <sz val="14"/>
      <name val="Arial"/>
      <family val="2"/>
    </font>
    <font>
      <b/>
      <sz val="14"/>
      <name val="Tahoma"/>
      <family val="2"/>
    </font>
    <font>
      <sz val="14"/>
      <color theme="1"/>
      <name val="Tahoma"/>
      <family val="2"/>
    </font>
    <font>
      <sz val="14"/>
      <color theme="0"/>
      <name val="Tahoma"/>
      <family val="2"/>
    </font>
    <font>
      <b/>
      <sz val="14"/>
      <color indexed="9"/>
      <name val="Tahoma"/>
      <family val="2"/>
    </font>
    <font>
      <i/>
      <sz val="14"/>
      <color indexed="50"/>
      <name val="Tahoma"/>
      <family val="2"/>
    </font>
    <font>
      <b/>
      <sz val="14"/>
      <color theme="0"/>
      <name val="Tahoma"/>
      <family val="2"/>
    </font>
    <font>
      <sz val="16"/>
      <name val="Arial"/>
      <family val="2"/>
    </font>
    <font>
      <sz val="18"/>
      <name val="Arial"/>
      <family val="2"/>
    </font>
    <font>
      <sz val="28"/>
      <name val="Arial"/>
      <family val="2"/>
    </font>
    <font>
      <sz val="14"/>
      <name val="AngsanaUPC"/>
      <family val="1"/>
    </font>
    <font>
      <sz val="14"/>
      <name val="AngsanaUPC"/>
      <family val="1"/>
      <charset val="222"/>
    </font>
    <font>
      <sz val="16"/>
      <name val="Tahoma"/>
      <family val="2"/>
    </font>
    <font>
      <sz val="18"/>
      <name val="TH SarabunPSK"/>
      <family val="2"/>
    </font>
    <font>
      <sz val="18"/>
      <name val="Tahoma"/>
      <family val="2"/>
    </font>
    <font>
      <b/>
      <sz val="18"/>
      <name val="Tahoma"/>
      <family val="2"/>
    </font>
    <font>
      <sz val="18"/>
      <color theme="1"/>
      <name val="Tahoma"/>
      <family val="2"/>
    </font>
    <font>
      <sz val="18"/>
      <color theme="0"/>
      <name val="Tahoma"/>
      <family val="2"/>
    </font>
    <font>
      <b/>
      <sz val="18"/>
      <color indexed="9"/>
      <name val="Tahoma"/>
      <family val="2"/>
    </font>
    <font>
      <i/>
      <sz val="18"/>
      <color indexed="50"/>
      <name val="Tahoma"/>
      <family val="2"/>
    </font>
    <font>
      <b/>
      <sz val="18"/>
      <color theme="0"/>
      <name val="Tahoma"/>
      <family val="2"/>
    </font>
    <font>
      <b/>
      <sz val="22"/>
      <name val="Arial"/>
      <family val="2"/>
    </font>
    <font>
      <sz val="18"/>
      <name val="Tahoma"/>
      <family val="2"/>
      <charset val="222"/>
    </font>
    <font>
      <sz val="16"/>
      <name val="Arial"/>
      <family val="2"/>
      <charset val="222"/>
    </font>
    <font>
      <sz val="16"/>
      <color theme="0"/>
      <name val="Tahoma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164" fontId="17" fillId="0" borderId="0" applyFont="0" applyFill="0" applyBorder="0" applyAlignment="0" applyProtection="0"/>
    <xf numFmtId="0" fontId="17" fillId="0" borderId="0"/>
    <xf numFmtId="0" fontId="17" fillId="0" borderId="0"/>
  </cellStyleXfs>
  <cellXfs count="159">
    <xf numFmtId="0" fontId="0" fillId="0" borderId="0" xfId="0"/>
    <xf numFmtId="3" fontId="2" fillId="0" borderId="0" xfId="0" quotePrefix="1" applyNumberFormat="1" applyFont="1" applyFill="1" applyBorder="1" applyAlignment="1">
      <alignment horizontal="left" vertical="center"/>
    </xf>
    <xf numFmtId="0" fontId="0" fillId="0" borderId="0" xfId="0" applyAlignment="1"/>
    <xf numFmtId="0" fontId="0" fillId="0" borderId="1" xfId="0" applyBorder="1"/>
    <xf numFmtId="3" fontId="5" fillId="0" borderId="0" xfId="0" quotePrefix="1" applyNumberFormat="1" applyFont="1" applyAlignment="1">
      <alignment horizontal="center" vertical="top"/>
    </xf>
    <xf numFmtId="3" fontId="5" fillId="0" borderId="0" xfId="0" applyNumberFormat="1" applyFont="1" applyAlignment="1">
      <alignment horizontal="center" vertical="top"/>
    </xf>
    <xf numFmtId="0" fontId="6" fillId="0" borderId="0" xfId="0" applyFont="1"/>
    <xf numFmtId="3" fontId="5" fillId="0" borderId="0" xfId="0" applyNumberFormat="1" applyFont="1" applyBorder="1"/>
    <xf numFmtId="165" fontId="5" fillId="0" borderId="0" xfId="0" applyNumberFormat="1" applyFont="1" applyAlignment="1">
      <alignment horizontal="right"/>
    </xf>
    <xf numFmtId="0" fontId="7" fillId="3" borderId="2" xfId="0" applyNumberFormat="1" applyFont="1" applyFill="1" applyBorder="1" applyAlignment="1">
      <alignment horizontal="right" vertical="center"/>
    </xf>
    <xf numFmtId="3" fontId="7" fillId="0" borderId="0" xfId="0" applyNumberFormat="1" applyFont="1" applyBorder="1"/>
    <xf numFmtId="3" fontId="5" fillId="0" borderId="0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left" indent="2"/>
    </xf>
    <xf numFmtId="37" fontId="5" fillId="0" borderId="0" xfId="0" applyNumberFormat="1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37" fontId="9" fillId="0" borderId="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7" fontId="7" fillId="2" borderId="1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/>
    <xf numFmtId="3" fontId="7" fillId="0" borderId="0" xfId="0" applyNumberFormat="1" applyFont="1" applyBorder="1" applyAlignment="1"/>
    <xf numFmtId="37" fontId="7" fillId="0" borderId="0" xfId="0" applyNumberFormat="1" applyFont="1" applyBorder="1" applyAlignment="1"/>
    <xf numFmtId="3" fontId="7" fillId="2" borderId="0" xfId="0" applyNumberFormat="1" applyFont="1" applyFill="1" applyBorder="1" applyAlignment="1">
      <alignment vertical="center"/>
    </xf>
    <xf numFmtId="37" fontId="7" fillId="2" borderId="0" xfId="1" applyNumberFormat="1" applyFont="1" applyFill="1" applyBorder="1" applyAlignment="1">
      <alignment vertical="center"/>
    </xf>
    <xf numFmtId="3" fontId="7" fillId="2" borderId="0" xfId="1" applyNumberFormat="1" applyFont="1" applyFill="1" applyBorder="1" applyAlignment="1">
      <alignment vertical="center"/>
    </xf>
    <xf numFmtId="3" fontId="5" fillId="0" borderId="0" xfId="0" applyNumberFormat="1" applyFont="1"/>
    <xf numFmtId="3" fontId="7" fillId="0" borderId="0" xfId="0" applyNumberFormat="1" applyFont="1" applyBorder="1" applyAlignment="1">
      <alignment vertical="center"/>
    </xf>
    <xf numFmtId="37" fontId="10" fillId="0" borderId="0" xfId="1" applyNumberFormat="1" applyFont="1" applyBorder="1" applyAlignment="1">
      <alignment vertical="center"/>
    </xf>
    <xf numFmtId="3" fontId="9" fillId="0" borderId="0" xfId="1" applyNumberFormat="1" applyFont="1" applyBorder="1" applyAlignment="1">
      <alignment vertical="center"/>
    </xf>
    <xf numFmtId="3" fontId="10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left" vertical="center"/>
    </xf>
    <xf numFmtId="37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/>
    </xf>
    <xf numFmtId="3" fontId="7" fillId="0" borderId="0" xfId="0" applyNumberFormat="1" applyFont="1" applyFill="1" applyBorder="1" applyAlignment="1">
      <alignment vertical="center"/>
    </xf>
    <xf numFmtId="3" fontId="5" fillId="0" borderId="0" xfId="0" quotePrefix="1" applyNumberFormat="1" applyFont="1" applyFill="1" applyBorder="1" applyAlignment="1">
      <alignment horizontal="left" vertical="center"/>
    </xf>
    <xf numFmtId="37" fontId="9" fillId="0" borderId="0" xfId="1" applyNumberFormat="1" applyFont="1" applyBorder="1" applyAlignment="1">
      <alignment vertical="center"/>
    </xf>
    <xf numFmtId="37" fontId="5" fillId="0" borderId="0" xfId="1" applyNumberFormat="1" applyFont="1" applyBorder="1" applyAlignment="1">
      <alignment horizontal="right" vertical="center"/>
    </xf>
    <xf numFmtId="3" fontId="11" fillId="0" borderId="0" xfId="0" applyNumberFormat="1" applyFont="1" applyFill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 indent="2"/>
    </xf>
    <xf numFmtId="3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left" vertical="center"/>
    </xf>
    <xf numFmtId="37" fontId="12" fillId="0" borderId="0" xfId="1" applyNumberFormat="1" applyFont="1" applyBorder="1" applyAlignment="1">
      <alignment vertical="center"/>
    </xf>
    <xf numFmtId="3" fontId="12" fillId="0" borderId="0" xfId="1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7" fillId="2" borderId="0" xfId="0" applyNumberFormat="1" applyFont="1" applyFill="1" applyBorder="1"/>
    <xf numFmtId="37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3" fontId="7" fillId="2" borderId="1" xfId="0" quotePrefix="1" applyNumberFormat="1" applyFont="1" applyFill="1" applyBorder="1" applyAlignment="1">
      <alignment horizontal="left" vertical="center"/>
    </xf>
    <xf numFmtId="3" fontId="7" fillId="2" borderId="1" xfId="0" applyNumberFormat="1" applyFont="1" applyFill="1" applyBorder="1"/>
    <xf numFmtId="37" fontId="7" fillId="2" borderId="1" xfId="1" applyNumberFormat="1" applyFont="1" applyFill="1" applyBorder="1" applyAlignment="1">
      <alignment vertical="center"/>
    </xf>
    <xf numFmtId="3" fontId="7" fillId="2" borderId="1" xfId="1" applyNumberFormat="1" applyFont="1" applyFill="1" applyBorder="1" applyAlignment="1">
      <alignment vertical="center"/>
    </xf>
    <xf numFmtId="3" fontId="5" fillId="0" borderId="0" xfId="0" quotePrefix="1" applyNumberFormat="1" applyFont="1" applyFill="1" applyBorder="1" applyAlignment="1">
      <alignment horizontal="right" vertical="center"/>
    </xf>
    <xf numFmtId="0" fontId="13" fillId="0" borderId="0" xfId="0" applyFont="1"/>
    <xf numFmtId="0" fontId="14" fillId="0" borderId="0" xfId="0" applyFont="1"/>
    <xf numFmtId="0" fontId="1" fillId="0" borderId="0" xfId="0" applyFont="1"/>
    <xf numFmtId="0" fontId="15" fillId="0" borderId="0" xfId="0" applyFont="1" applyAlignment="1">
      <alignment horizontal="center"/>
    </xf>
    <xf numFmtId="3" fontId="0" fillId="0" borderId="0" xfId="0" applyNumberFormat="1"/>
    <xf numFmtId="0" fontId="0" fillId="4" borderId="0" xfId="0" applyFill="1"/>
    <xf numFmtId="37" fontId="5" fillId="4" borderId="0" xfId="0" applyNumberFormat="1" applyFont="1" applyFill="1" applyBorder="1" applyAlignment="1">
      <alignment vertical="center"/>
    </xf>
    <xf numFmtId="37" fontId="9" fillId="4" borderId="0" xfId="0" applyNumberFormat="1" applyFont="1" applyFill="1" applyBorder="1" applyAlignment="1">
      <alignment vertical="center"/>
    </xf>
    <xf numFmtId="3" fontId="7" fillId="4" borderId="1" xfId="0" applyNumberFormat="1" applyFont="1" applyFill="1" applyBorder="1" applyAlignment="1">
      <alignment vertical="center"/>
    </xf>
    <xf numFmtId="0" fontId="0" fillId="4" borderId="0" xfId="0" applyFill="1" applyAlignment="1"/>
    <xf numFmtId="3" fontId="7" fillId="4" borderId="0" xfId="1" applyNumberFormat="1" applyFont="1" applyFill="1" applyBorder="1" applyAlignment="1">
      <alignment vertical="center"/>
    </xf>
    <xf numFmtId="37" fontId="10" fillId="4" borderId="0" xfId="1" applyNumberFormat="1" applyFont="1" applyFill="1" applyBorder="1" applyAlignment="1">
      <alignment vertical="center"/>
    </xf>
    <xf numFmtId="37" fontId="5" fillId="4" borderId="0" xfId="1" applyNumberFormat="1" applyFont="1" applyFill="1" applyBorder="1" applyAlignment="1">
      <alignment vertical="center"/>
    </xf>
    <xf numFmtId="3" fontId="5" fillId="4" borderId="0" xfId="1" applyNumberFormat="1" applyFont="1" applyFill="1" applyBorder="1" applyAlignment="1">
      <alignment vertical="center"/>
    </xf>
    <xf numFmtId="37" fontId="5" fillId="4" borderId="0" xfId="1" applyNumberFormat="1" applyFont="1" applyFill="1" applyBorder="1" applyAlignment="1">
      <alignment horizontal="right" vertical="center"/>
    </xf>
    <xf numFmtId="37" fontId="12" fillId="4" borderId="0" xfId="1" applyNumberFormat="1" applyFont="1" applyFill="1" applyBorder="1" applyAlignment="1">
      <alignment vertical="center"/>
    </xf>
    <xf numFmtId="37" fontId="7" fillId="4" borderId="0" xfId="1" applyNumberFormat="1" applyFont="1" applyFill="1" applyBorder="1" applyAlignment="1">
      <alignment vertical="center"/>
    </xf>
    <xf numFmtId="37" fontId="9" fillId="4" borderId="0" xfId="1" applyNumberFormat="1" applyFont="1" applyFill="1" applyBorder="1" applyAlignment="1">
      <alignment vertical="center"/>
    </xf>
    <xf numFmtId="3" fontId="7" fillId="4" borderId="1" xfId="1" applyNumberFormat="1" applyFont="1" applyFill="1" applyBorder="1" applyAlignment="1">
      <alignment vertical="center"/>
    </xf>
    <xf numFmtId="3" fontId="5" fillId="4" borderId="0" xfId="0" quotePrefix="1" applyNumberFormat="1" applyFont="1" applyFill="1" applyBorder="1" applyAlignment="1">
      <alignment horizontal="right" vertical="center"/>
    </xf>
    <xf numFmtId="0" fontId="13" fillId="0" borderId="0" xfId="0" applyFont="1" applyAlignment="1"/>
    <xf numFmtId="3" fontId="18" fillId="0" borderId="0" xfId="0" quotePrefix="1" applyNumberFormat="1" applyFont="1" applyFill="1" applyBorder="1" applyAlignment="1">
      <alignment horizontal="left" vertical="center"/>
    </xf>
    <xf numFmtId="166" fontId="19" fillId="0" borderId="0" xfId="0" quotePrefix="1" applyNumberFormat="1" applyFont="1" applyAlignment="1">
      <alignment horizontal="center" vertical="center"/>
    </xf>
    <xf numFmtId="3" fontId="20" fillId="0" borderId="0" xfId="0" quotePrefix="1" applyNumberFormat="1" applyFont="1" applyAlignment="1">
      <alignment horizontal="center" vertical="top"/>
    </xf>
    <xf numFmtId="3" fontId="20" fillId="0" borderId="0" xfId="0" applyNumberFormat="1" applyFont="1" applyAlignment="1">
      <alignment horizontal="center" vertical="top"/>
    </xf>
    <xf numFmtId="3" fontId="20" fillId="0" borderId="0" xfId="0" applyNumberFormat="1" applyFont="1" applyBorder="1"/>
    <xf numFmtId="165" fontId="20" fillId="0" borderId="0" xfId="0" applyNumberFormat="1" applyFont="1" applyAlignment="1">
      <alignment horizontal="right"/>
    </xf>
    <xf numFmtId="0" fontId="21" fillId="3" borderId="2" xfId="0" applyNumberFormat="1" applyFont="1" applyFill="1" applyBorder="1" applyAlignment="1">
      <alignment horizontal="right" vertical="center"/>
    </xf>
    <xf numFmtId="3" fontId="21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165" fontId="21" fillId="0" borderId="0" xfId="0" applyNumberFormat="1" applyFont="1" applyBorder="1" applyAlignment="1">
      <alignment vertical="center"/>
    </xf>
    <xf numFmtId="37" fontId="20" fillId="0" borderId="0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7" fontId="23" fillId="0" borderId="0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1" fillId="0" borderId="0" xfId="0" applyNumberFormat="1" applyFont="1" applyFill="1" applyBorder="1" applyAlignment="1"/>
    <xf numFmtId="3" fontId="21" fillId="0" borderId="0" xfId="0" applyNumberFormat="1" applyFont="1" applyBorder="1" applyAlignment="1"/>
    <xf numFmtId="37" fontId="21" fillId="0" borderId="0" xfId="0" applyNumberFormat="1" applyFont="1" applyBorder="1" applyAlignment="1"/>
    <xf numFmtId="0" fontId="14" fillId="0" borderId="0" xfId="0" applyFont="1" applyAlignment="1"/>
    <xf numFmtId="3" fontId="21" fillId="2" borderId="0" xfId="0" applyNumberFormat="1" applyFont="1" applyFill="1" applyBorder="1" applyAlignment="1">
      <alignment vertical="center"/>
    </xf>
    <xf numFmtId="37" fontId="21" fillId="2" borderId="0" xfId="1" applyNumberFormat="1" applyFont="1" applyFill="1" applyBorder="1" applyAlignment="1">
      <alignment vertical="center"/>
    </xf>
    <xf numFmtId="3" fontId="21" fillId="2" borderId="0" xfId="1" applyNumberFormat="1" applyFont="1" applyFill="1" applyBorder="1" applyAlignment="1">
      <alignment vertical="center"/>
    </xf>
    <xf numFmtId="3" fontId="20" fillId="0" borderId="0" xfId="0" applyNumberFormat="1" applyFont="1"/>
    <xf numFmtId="3" fontId="21" fillId="0" borderId="0" xfId="0" applyNumberFormat="1" applyFont="1" applyBorder="1" applyAlignment="1">
      <alignment vertical="center"/>
    </xf>
    <xf numFmtId="37" fontId="24" fillId="0" borderId="0" xfId="1" applyNumberFormat="1" applyFont="1" applyBorder="1" applyAlignment="1">
      <alignment vertical="center"/>
    </xf>
    <xf numFmtId="3" fontId="23" fillId="0" borderId="0" xfId="1" applyNumberFormat="1" applyFont="1" applyBorder="1" applyAlignment="1">
      <alignment vertical="center"/>
    </xf>
    <xf numFmtId="3" fontId="24" fillId="0" borderId="0" xfId="1" applyNumberFormat="1" applyFont="1" applyBorder="1" applyAlignment="1">
      <alignment vertical="center"/>
    </xf>
    <xf numFmtId="37" fontId="21" fillId="0" borderId="0" xfId="1" applyNumberFormat="1" applyFont="1" applyBorder="1" applyAlignment="1">
      <alignment vertical="center"/>
    </xf>
    <xf numFmtId="3" fontId="21" fillId="0" borderId="0" xfId="1" applyNumberFormat="1" applyFont="1" applyBorder="1" applyAlignment="1">
      <alignment vertical="center"/>
    </xf>
    <xf numFmtId="3" fontId="21" fillId="0" borderId="0" xfId="1" applyNumberFormat="1" applyFont="1" applyFill="1" applyBorder="1" applyAlignment="1">
      <alignment vertical="center"/>
    </xf>
    <xf numFmtId="3" fontId="20" fillId="0" borderId="0" xfId="0" applyNumberFormat="1" applyFont="1" applyBorder="1" applyAlignment="1">
      <alignment horizontal="left" vertical="center"/>
    </xf>
    <xf numFmtId="37" fontId="20" fillId="0" borderId="0" xfId="1" applyNumberFormat="1" applyFont="1" applyBorder="1" applyAlignment="1">
      <alignment vertical="center"/>
    </xf>
    <xf numFmtId="3" fontId="20" fillId="0" borderId="0" xfId="1" applyNumberFormat="1" applyFont="1" applyBorder="1" applyAlignment="1">
      <alignment vertical="center"/>
    </xf>
    <xf numFmtId="37" fontId="20" fillId="0" borderId="0" xfId="1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horizontal="left" vertical="center"/>
    </xf>
    <xf numFmtId="3" fontId="21" fillId="0" borderId="0" xfId="0" applyNumberFormat="1" applyFont="1" applyFill="1" applyBorder="1" applyAlignment="1">
      <alignment vertical="center"/>
    </xf>
    <xf numFmtId="3" fontId="20" fillId="0" borderId="0" xfId="1" applyNumberFormat="1" applyFont="1" applyFill="1" applyBorder="1" applyAlignment="1">
      <alignment vertical="center"/>
    </xf>
    <xf numFmtId="3" fontId="20" fillId="0" borderId="0" xfId="0" quotePrefix="1" applyNumberFormat="1" applyFont="1" applyFill="1" applyBorder="1" applyAlignment="1">
      <alignment horizontal="left" vertical="center"/>
    </xf>
    <xf numFmtId="37" fontId="23" fillId="0" borderId="0" xfId="1" applyNumberFormat="1" applyFont="1" applyBorder="1" applyAlignment="1">
      <alignment vertical="center"/>
    </xf>
    <xf numFmtId="37" fontId="20" fillId="0" borderId="0" xfId="1" applyNumberFormat="1" applyFont="1" applyBorder="1" applyAlignment="1">
      <alignment horizontal="right" vertical="center"/>
    </xf>
    <xf numFmtId="3" fontId="25" fillId="0" borderId="0" xfId="0" applyNumberFormat="1" applyFont="1" applyFill="1" applyBorder="1" applyAlignment="1">
      <alignment vertical="center"/>
    </xf>
    <xf numFmtId="3" fontId="22" fillId="0" borderId="0" xfId="1" applyNumberFormat="1" applyFont="1" applyBorder="1" applyAlignment="1">
      <alignment vertical="center"/>
    </xf>
    <xf numFmtId="3" fontId="20" fillId="0" borderId="0" xfId="0" applyNumberFormat="1" applyFont="1" applyFill="1" applyBorder="1" applyAlignment="1">
      <alignment horizontal="left" vertical="center" indent="2"/>
    </xf>
    <xf numFmtId="3" fontId="21" fillId="0" borderId="0" xfId="0" applyNumberFormat="1" applyFont="1" applyFill="1" applyBorder="1"/>
    <xf numFmtId="3" fontId="21" fillId="0" borderId="0" xfId="0" applyNumberFormat="1" applyFont="1" applyFill="1" applyBorder="1" applyAlignment="1">
      <alignment horizontal="left" vertical="center"/>
    </xf>
    <xf numFmtId="37" fontId="26" fillId="0" borderId="0" xfId="1" applyNumberFormat="1" applyFont="1" applyBorder="1" applyAlignment="1">
      <alignment vertical="center"/>
    </xf>
    <xf numFmtId="3" fontId="26" fillId="0" borderId="0" xfId="1" applyNumberFormat="1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3" fontId="21" fillId="2" borderId="0" xfId="0" applyNumberFormat="1" applyFont="1" applyFill="1" applyBorder="1"/>
    <xf numFmtId="3" fontId="21" fillId="2" borderId="1" xfId="0" quotePrefix="1" applyNumberFormat="1" applyFont="1" applyFill="1" applyBorder="1" applyAlignment="1">
      <alignment horizontal="left" vertical="center"/>
    </xf>
    <xf numFmtId="3" fontId="21" fillId="2" borderId="1" xfId="0" applyNumberFormat="1" applyFont="1" applyFill="1" applyBorder="1"/>
    <xf numFmtId="37" fontId="21" fillId="2" borderId="1" xfId="1" applyNumberFormat="1" applyFont="1" applyFill="1" applyBorder="1" applyAlignment="1">
      <alignment vertical="center"/>
    </xf>
    <xf numFmtId="3" fontId="21" fillId="2" borderId="1" xfId="1" applyNumberFormat="1" applyFont="1" applyFill="1" applyBorder="1" applyAlignment="1">
      <alignment vertical="center"/>
    </xf>
    <xf numFmtId="3" fontId="20" fillId="0" borderId="0" xfId="0" quotePrefix="1" applyNumberFormat="1" applyFont="1" applyFill="1" applyBorder="1" applyAlignment="1">
      <alignment horizontal="right" vertical="center"/>
    </xf>
    <xf numFmtId="3" fontId="23" fillId="0" borderId="0" xfId="1" applyNumberFormat="1" applyFont="1" applyFill="1" applyBorder="1" applyAlignment="1">
      <alignment vertical="center"/>
    </xf>
    <xf numFmtId="3" fontId="20" fillId="0" borderId="0" xfId="1" applyNumberFormat="1" applyFont="1" applyBorder="1" applyAlignment="1">
      <alignment horizontal="right" vertical="center"/>
    </xf>
    <xf numFmtId="3" fontId="20" fillId="0" borderId="0" xfId="1" applyNumberFormat="1" applyFont="1" applyFill="1" applyBorder="1" applyAlignment="1">
      <alignment horizontal="right" vertical="center"/>
    </xf>
    <xf numFmtId="3" fontId="22" fillId="0" borderId="0" xfId="1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37" fontId="20" fillId="0" borderId="0" xfId="0" applyNumberFormat="1" applyFont="1" applyFill="1" applyBorder="1" applyAlignment="1">
      <alignment vertical="center"/>
    </xf>
    <xf numFmtId="0" fontId="13" fillId="0" borderId="0" xfId="0" applyFont="1" applyBorder="1"/>
    <xf numFmtId="37" fontId="28" fillId="0" borderId="0" xfId="0" applyNumberFormat="1" applyFont="1" applyFill="1" applyBorder="1" applyAlignment="1">
      <alignment vertical="center"/>
    </xf>
    <xf numFmtId="3" fontId="28" fillId="0" borderId="0" xfId="0" applyNumberFormat="1" applyFont="1" applyFill="1" applyBorder="1" applyAlignment="1">
      <alignment vertical="center"/>
    </xf>
    <xf numFmtId="0" fontId="29" fillId="0" borderId="0" xfId="0" applyFont="1" applyFill="1" applyBorder="1"/>
    <xf numFmtId="49" fontId="20" fillId="0" borderId="0" xfId="0" applyNumberFormat="1" applyFont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top"/>
    </xf>
    <xf numFmtId="0" fontId="20" fillId="0" borderId="0" xfId="5" applyFont="1" applyAlignment="1">
      <alignment vertical="center"/>
    </xf>
    <xf numFmtId="3" fontId="30" fillId="0" borderId="0" xfId="0" applyNumberFormat="1" applyFont="1" applyFill="1" applyBorder="1" applyAlignment="1">
      <alignment vertical="center"/>
    </xf>
    <xf numFmtId="0" fontId="27" fillId="0" borderId="0" xfId="0" applyFont="1" applyFill="1"/>
    <xf numFmtId="167" fontId="27" fillId="0" borderId="0" xfId="1" applyNumberFormat="1" applyFont="1" applyFill="1"/>
    <xf numFmtId="167" fontId="27" fillId="0" borderId="0" xfId="0" applyNumberFormat="1" applyFont="1" applyFill="1"/>
    <xf numFmtId="0" fontId="0" fillId="0" borderId="0" xfId="0" applyFill="1"/>
    <xf numFmtId="166" fontId="4" fillId="0" borderId="0" xfId="0" quotePrefix="1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166" fontId="20" fillId="0" borderId="0" xfId="4" applyNumberFormat="1" applyFont="1" applyFill="1" applyBorder="1" applyAlignment="1">
      <alignment horizontal="left" vertical="center"/>
    </xf>
    <xf numFmtId="166" fontId="20" fillId="0" borderId="0" xfId="4" applyNumberFormat="1" applyFont="1" applyFill="1" applyBorder="1" applyAlignment="1">
      <alignment horizontal="left" vertical="top" wrapText="1"/>
    </xf>
    <xf numFmtId="3" fontId="21" fillId="3" borderId="2" xfId="0" applyNumberFormat="1" applyFont="1" applyFill="1" applyBorder="1" applyAlignment="1">
      <alignment horizontal="center"/>
    </xf>
    <xf numFmtId="166" fontId="19" fillId="0" borderId="0" xfId="0" quotePrefix="1" applyNumberFormat="1" applyFont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</cellXfs>
  <cellStyles count="6">
    <cellStyle name="Comma" xfId="1" builtinId="3"/>
    <cellStyle name="Comma 2" xfId="3" xr:uid="{00000000-0005-0000-0000-000001000000}"/>
    <cellStyle name="Normal" xfId="0" builtinId="0"/>
    <cellStyle name="Normal 2" xfId="4" xr:uid="{00000000-0005-0000-0000-000003000000}"/>
    <cellStyle name="Normal 2 2" xfId="5" xr:uid="{00000000-0005-0000-0000-000004000000}"/>
    <cellStyle name="Normal 3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%20FF-55-59\SECTORING\FINANCIAL\SECTORING%202010-2013\SECTORING%202011\&#3588;&#3619;&#3633;&#3657;&#3591;&#3607;&#3637;&#3656;%203%20Reconcile%20with%20Real%20Sector\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%20FF-55-59\SECTORING\FINANCIAL\SECTORING%202010-2013\SECTORING%202012\&#3588;&#3619;&#3633;&#3657;&#3591;&#3607;&#3637;&#3656;%203%20Reconcile%20with%20Real%20Sector\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6-60\SECTORING\FINANCIAL\SECTORING%202010-2013\SECTORING%202013\&#3588;&#3619;&#3633;&#3657;&#3591;&#3607;&#3637;&#3656;%203%20Reconcile%20with%20real%20sector\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7-61\SECTORING\FINANCIAL\SECTORING%202014\FINANCIAL%20SECTOR\FINANCIAL%202014\&#3588;&#3619;&#3633;&#3657;&#3591;&#3607;&#3637;&#3656;%203%20Reconcile%20with%20real%20sector\FIN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8-62\SECTORING\FINANCIAL\SECTORING%202015\&#3588;&#3619;&#3633;&#3657;&#3591;&#3607;&#3637;&#3656;%203%20Reconcile%20with%20real%20sector\3%20sectoring%20stock_OFC%20%202015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D6">
            <v>0</v>
          </cell>
          <cell r="F6">
            <v>0</v>
          </cell>
          <cell r="G6">
            <v>0</v>
          </cell>
        </row>
        <row r="8">
          <cell r="F8">
            <v>8403</v>
          </cell>
          <cell r="G8">
            <v>0</v>
          </cell>
        </row>
        <row r="9">
          <cell r="F9">
            <v>97542</v>
          </cell>
          <cell r="G9">
            <v>0</v>
          </cell>
        </row>
        <row r="10">
          <cell r="F10">
            <v>27269</v>
          </cell>
          <cell r="G10">
            <v>0</v>
          </cell>
        </row>
        <row r="13">
          <cell r="F13">
            <v>277175</v>
          </cell>
          <cell r="G13">
            <v>-5152</v>
          </cell>
        </row>
        <row r="14">
          <cell r="F14">
            <v>-64144</v>
          </cell>
          <cell r="G14">
            <v>0</v>
          </cell>
        </row>
        <row r="16">
          <cell r="F16">
            <v>121542</v>
          </cell>
          <cell r="G16">
            <v>0</v>
          </cell>
        </row>
        <row r="17">
          <cell r="F17">
            <v>19600</v>
          </cell>
          <cell r="G17">
            <v>0</v>
          </cell>
        </row>
        <row r="18">
          <cell r="F18">
            <v>32423</v>
          </cell>
          <cell r="G18">
            <v>7950</v>
          </cell>
        </row>
        <row r="19">
          <cell r="F19">
            <v>-136602</v>
          </cell>
          <cell r="G19">
            <v>-11623</v>
          </cell>
        </row>
        <row r="21">
          <cell r="F21">
            <v>-439</v>
          </cell>
          <cell r="G21">
            <v>0</v>
          </cell>
        </row>
        <row r="22">
          <cell r="F22">
            <v>-103</v>
          </cell>
          <cell r="G22">
            <v>0</v>
          </cell>
        </row>
        <row r="23">
          <cell r="F23">
            <v>37231</v>
          </cell>
          <cell r="G23">
            <v>49842</v>
          </cell>
        </row>
        <row r="24">
          <cell r="F24">
            <v>36024</v>
          </cell>
          <cell r="G24">
            <v>2375</v>
          </cell>
        </row>
        <row r="25">
          <cell r="F25">
            <v>0</v>
          </cell>
          <cell r="G25">
            <v>141569</v>
          </cell>
        </row>
        <row r="26">
          <cell r="F26">
            <v>-152</v>
          </cell>
          <cell r="G26">
            <v>-257</v>
          </cell>
        </row>
        <row r="27">
          <cell r="F27">
            <v>476421</v>
          </cell>
          <cell r="G27">
            <v>705906</v>
          </cell>
        </row>
        <row r="30">
          <cell r="G30">
            <v>78479</v>
          </cell>
        </row>
        <row r="31">
          <cell r="G31">
            <v>36428</v>
          </cell>
        </row>
        <row r="32">
          <cell r="G32">
            <v>471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-14726</v>
          </cell>
          <cell r="G8">
            <v>0</v>
          </cell>
        </row>
        <row r="9">
          <cell r="F9">
            <v>12094</v>
          </cell>
          <cell r="G9">
            <v>0</v>
          </cell>
        </row>
        <row r="10">
          <cell r="F10">
            <v>480052</v>
          </cell>
          <cell r="G10">
            <v>0</v>
          </cell>
        </row>
        <row r="13">
          <cell r="F13">
            <v>-88199</v>
          </cell>
          <cell r="G13">
            <v>23504</v>
          </cell>
        </row>
        <row r="14">
          <cell r="F14">
            <v>0</v>
          </cell>
          <cell r="G14">
            <v>0</v>
          </cell>
        </row>
        <row r="16">
          <cell r="F16">
            <v>161519</v>
          </cell>
          <cell r="G16">
            <v>0</v>
          </cell>
        </row>
        <row r="17">
          <cell r="F17">
            <v>8349</v>
          </cell>
        </row>
        <row r="19">
          <cell r="F19">
            <v>84782</v>
          </cell>
          <cell r="G19">
            <v>2309</v>
          </cell>
        </row>
        <row r="21">
          <cell r="F21">
            <v>1516</v>
          </cell>
          <cell r="G21">
            <v>0</v>
          </cell>
        </row>
        <row r="22">
          <cell r="G22">
            <v>0</v>
          </cell>
        </row>
        <row r="23">
          <cell r="F23">
            <v>257658</v>
          </cell>
          <cell r="G23">
            <v>201568</v>
          </cell>
        </row>
        <row r="24">
          <cell r="F24">
            <v>343434</v>
          </cell>
          <cell r="G24">
            <v>415694</v>
          </cell>
        </row>
        <row r="25">
          <cell r="F25">
            <v>0</v>
          </cell>
          <cell r="G25">
            <v>88824</v>
          </cell>
        </row>
        <row r="26">
          <cell r="F26">
            <v>0</v>
          </cell>
          <cell r="G26">
            <v>0</v>
          </cell>
        </row>
        <row r="27">
          <cell r="F27">
            <v>-56882</v>
          </cell>
          <cell r="G27">
            <v>201431</v>
          </cell>
        </row>
        <row r="30">
          <cell r="G30">
            <v>343034</v>
          </cell>
        </row>
        <row r="31">
          <cell r="G31">
            <v>86271</v>
          </cell>
        </row>
        <row r="32">
          <cell r="G32">
            <v>496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102</v>
          </cell>
          <cell r="G8">
            <v>0</v>
          </cell>
        </row>
        <row r="9">
          <cell r="F9">
            <v>6283</v>
          </cell>
          <cell r="G9">
            <v>0</v>
          </cell>
        </row>
        <row r="10">
          <cell r="F10">
            <v>181907</v>
          </cell>
          <cell r="G10">
            <v>0</v>
          </cell>
        </row>
        <row r="13">
          <cell r="F13">
            <v>57396</v>
          </cell>
          <cell r="G13">
            <v>14252</v>
          </cell>
        </row>
        <row r="14">
          <cell r="F14">
            <v>33349</v>
          </cell>
          <cell r="G14">
            <v>0</v>
          </cell>
        </row>
        <row r="16">
          <cell r="F16">
            <v>64297</v>
          </cell>
          <cell r="G16">
            <v>0</v>
          </cell>
        </row>
        <row r="17">
          <cell r="F17">
            <v>-9783</v>
          </cell>
          <cell r="G17">
            <v>0</v>
          </cell>
        </row>
        <row r="19">
          <cell r="F19">
            <v>-86912</v>
          </cell>
          <cell r="G19">
            <v>47013</v>
          </cell>
        </row>
        <row r="21">
          <cell r="F21">
            <v>-299</v>
          </cell>
          <cell r="G21">
            <v>0</v>
          </cell>
        </row>
        <row r="22">
          <cell r="G22">
            <v>0</v>
          </cell>
        </row>
        <row r="23">
          <cell r="F23">
            <v>-5918</v>
          </cell>
          <cell r="G23">
            <v>168044</v>
          </cell>
        </row>
        <row r="24">
          <cell r="F24">
            <v>-46508</v>
          </cell>
          <cell r="G24">
            <v>293146</v>
          </cell>
        </row>
        <row r="25">
          <cell r="F25">
            <v>0</v>
          </cell>
          <cell r="G25">
            <v>58802</v>
          </cell>
        </row>
        <row r="26">
          <cell r="F26">
            <v>-16512</v>
          </cell>
          <cell r="G26">
            <v>38359</v>
          </cell>
        </row>
        <row r="27">
          <cell r="F27">
            <v>104986</v>
          </cell>
          <cell r="G27">
            <v>-138782</v>
          </cell>
        </row>
        <row r="30">
          <cell r="G30">
            <v>-129239</v>
          </cell>
        </row>
        <row r="31">
          <cell r="G31">
            <v>63241</v>
          </cell>
        </row>
        <row r="32">
          <cell r="G32">
            <v>5966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4786</v>
          </cell>
          <cell r="G8">
            <v>0</v>
          </cell>
        </row>
        <row r="9">
          <cell r="F9">
            <v>7488</v>
          </cell>
          <cell r="G9">
            <v>0</v>
          </cell>
        </row>
        <row r="10">
          <cell r="F10">
            <v>218854</v>
          </cell>
          <cell r="G10">
            <v>0</v>
          </cell>
        </row>
        <row r="13">
          <cell r="F13">
            <v>313826</v>
          </cell>
          <cell r="G13">
            <v>42051</v>
          </cell>
        </row>
        <row r="14">
          <cell r="F14">
            <v>-6746</v>
          </cell>
          <cell r="G14">
            <v>0</v>
          </cell>
        </row>
        <row r="15">
          <cell r="F15">
            <v>290024</v>
          </cell>
        </row>
        <row r="16">
          <cell r="F16">
            <v>285309</v>
          </cell>
          <cell r="G16">
            <v>0</v>
          </cell>
        </row>
        <row r="17">
          <cell r="F17">
            <v>4602</v>
          </cell>
          <cell r="G17">
            <v>0</v>
          </cell>
        </row>
        <row r="19">
          <cell r="F19">
            <v>113</v>
          </cell>
          <cell r="G19">
            <v>40894</v>
          </cell>
        </row>
        <row r="21">
          <cell r="F21">
            <v>-158</v>
          </cell>
          <cell r="G21">
            <v>0</v>
          </cell>
        </row>
        <row r="22">
          <cell r="G22">
            <v>0</v>
          </cell>
        </row>
        <row r="23">
          <cell r="F23">
            <v>104666</v>
          </cell>
          <cell r="G23">
            <v>-1700</v>
          </cell>
        </row>
        <row r="24">
          <cell r="F24">
            <v>387294</v>
          </cell>
          <cell r="G24">
            <v>549271.99999999988</v>
          </cell>
        </row>
        <row r="25">
          <cell r="F25">
            <v>0</v>
          </cell>
          <cell r="G25">
            <v>332287</v>
          </cell>
        </row>
        <row r="26">
          <cell r="F26">
            <v>398</v>
          </cell>
          <cell r="G26">
            <v>-26921</v>
          </cell>
        </row>
        <row r="27">
          <cell r="F27">
            <v>175035</v>
          </cell>
          <cell r="G27">
            <v>88641</v>
          </cell>
        </row>
        <row r="30">
          <cell r="G30">
            <v>521632</v>
          </cell>
        </row>
        <row r="31">
          <cell r="G31">
            <v>47415</v>
          </cell>
        </row>
        <row r="32">
          <cell r="G32">
            <v>3274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_OFC"/>
      <sheetName val="stock 2008_OFC"/>
      <sheetName val="stock 2009_OFC"/>
      <sheetName val="stock 2010_OFC"/>
      <sheetName val="stock 2011_OFC"/>
      <sheetName val="stock 2012_OFC"/>
      <sheetName val="stock 2013_OFC (data-bot) (2)"/>
      <sheetName val="stock 2013_OFC (re)"/>
      <sheetName val="stock 2014_OFC"/>
      <sheetName val="stock OFC_2015"/>
      <sheetName val="change 2015 (Reconcile)"/>
      <sheetName val="change 2015 (origi)"/>
      <sheetName val="change 2014 (origi)"/>
      <sheetName val="change 2014 rec"/>
      <sheetName val="change 2013_OFC (data-bot)"/>
      <sheetName val="change 2008_OFC"/>
      <sheetName val="change 2009_OFC"/>
      <sheetName val="OFCdbot"/>
      <sheetName val="change 2011_OFC"/>
      <sheetName val="change 2012_OFC"/>
      <sheetName val="change 2012_OFC (reconcile)"/>
      <sheetName val="stock 2010_nesdb"/>
      <sheetName val="stock 2011_nesdb"/>
      <sheetName val="change 2011nesdb"/>
      <sheetName val="change 2011nesdb (RECONCIL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4">
          <cell r="B44">
            <v>10164775</v>
          </cell>
        </row>
      </sheetData>
      <sheetData sheetId="8"/>
      <sheetData sheetId="9"/>
      <sheetData sheetId="10">
        <row r="7">
          <cell r="C7">
            <v>141362</v>
          </cell>
        </row>
        <row r="8">
          <cell r="C8">
            <v>59037</v>
          </cell>
        </row>
        <row r="9">
          <cell r="C9">
            <v>563</v>
          </cell>
        </row>
        <row r="14">
          <cell r="B14">
            <v>0</v>
          </cell>
          <cell r="C14">
            <v>0</v>
          </cell>
        </row>
        <row r="16">
          <cell r="B16">
            <v>-232</v>
          </cell>
          <cell r="C16">
            <v>0</v>
          </cell>
        </row>
        <row r="17">
          <cell r="B17">
            <v>-3484</v>
          </cell>
          <cell r="C17">
            <v>0</v>
          </cell>
        </row>
        <row r="18">
          <cell r="B18">
            <v>-170782</v>
          </cell>
          <cell r="C18">
            <v>0</v>
          </cell>
        </row>
        <row r="21">
          <cell r="B21">
            <v>220711</v>
          </cell>
          <cell r="C21">
            <v>-24379</v>
          </cell>
        </row>
        <row r="22">
          <cell r="B22">
            <v>27955</v>
          </cell>
          <cell r="C22">
            <v>0</v>
          </cell>
        </row>
        <row r="24">
          <cell r="B24">
            <v>206094</v>
          </cell>
          <cell r="C24">
            <v>0</v>
          </cell>
        </row>
        <row r="25">
          <cell r="B25">
            <v>6958</v>
          </cell>
          <cell r="C25">
            <v>0</v>
          </cell>
        </row>
        <row r="27">
          <cell r="B27">
            <v>158510</v>
          </cell>
          <cell r="C27">
            <v>5564</v>
          </cell>
        </row>
        <row r="29">
          <cell r="B29">
            <v>-80</v>
          </cell>
          <cell r="C29">
            <v>0</v>
          </cell>
        </row>
        <row r="30">
          <cell r="C30">
            <v>0</v>
          </cell>
        </row>
        <row r="31">
          <cell r="B31">
            <v>-12520</v>
          </cell>
          <cell r="C31">
            <v>20653</v>
          </cell>
        </row>
        <row r="32">
          <cell r="B32">
            <v>-10931</v>
          </cell>
          <cell r="C32">
            <v>244882</v>
          </cell>
        </row>
        <row r="33">
          <cell r="B33">
            <v>0</v>
          </cell>
          <cell r="C33">
            <v>204337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19"/>
  <sheetViews>
    <sheetView zoomScale="60" zoomScaleNormal="60" workbookViewId="0">
      <selection activeCell="Q1" sqref="Q1:T1048576"/>
    </sheetView>
  </sheetViews>
  <sheetFormatPr defaultRowHeight="12.75" x14ac:dyDescent="0.2"/>
  <cols>
    <col min="1" max="3" width="4.7109375" customWidth="1"/>
    <col min="4" max="4" width="48.7109375" customWidth="1"/>
    <col min="5" max="9" width="20.7109375" hidden="1" customWidth="1"/>
    <col min="10" max="11" width="20.7109375" customWidth="1"/>
    <col min="12" max="12" width="21.140625" customWidth="1"/>
    <col min="13" max="13" width="21.28515625" customWidth="1"/>
    <col min="14" max="14" width="21.42578125" customWidth="1"/>
    <col min="18" max="18" width="27.42578125" customWidth="1"/>
    <col min="21" max="21" width="19.140625" customWidth="1"/>
  </cols>
  <sheetData>
    <row r="1" spans="1:25" ht="12" customHeight="1" x14ac:dyDescent="0.2">
      <c r="A1" s="151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25" ht="24.75" hidden="1" customHeight="1" x14ac:dyDescent="0.25">
      <c r="A2" s="4"/>
      <c r="B2" s="4"/>
      <c r="C2" s="4"/>
      <c r="D2" s="4"/>
      <c r="E2" s="5"/>
      <c r="F2" s="4"/>
      <c r="G2" s="4"/>
      <c r="H2" s="4"/>
      <c r="I2" s="4"/>
      <c r="J2" s="4"/>
      <c r="K2" s="4"/>
      <c r="L2" s="6"/>
      <c r="M2" s="6"/>
    </row>
    <row r="3" spans="1:25" ht="24.95" customHeight="1" x14ac:dyDescent="0.2">
      <c r="A3" s="152" t="s">
        <v>27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</row>
    <row r="4" spans="1:25" ht="24.95" customHeight="1" x14ac:dyDescent="0.4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6"/>
      <c r="N4" s="8" t="s">
        <v>0</v>
      </c>
      <c r="R4" s="61" t="s">
        <v>37</v>
      </c>
    </row>
    <row r="5" spans="1:25" ht="30" customHeight="1" x14ac:dyDescent="0.25">
      <c r="A5" s="153"/>
      <c r="B5" s="153"/>
      <c r="C5" s="153"/>
      <c r="D5" s="153"/>
      <c r="E5" s="9">
        <v>2010</v>
      </c>
      <c r="F5" s="9">
        <v>2011</v>
      </c>
      <c r="G5" s="9">
        <v>2012</v>
      </c>
      <c r="H5" s="9">
        <v>2013</v>
      </c>
      <c r="I5" s="9">
        <v>2014</v>
      </c>
      <c r="J5" s="9">
        <v>2015</v>
      </c>
      <c r="K5" s="9">
        <v>2016</v>
      </c>
      <c r="L5" s="9">
        <v>2017</v>
      </c>
      <c r="M5" s="9">
        <v>2018</v>
      </c>
      <c r="N5" s="9">
        <v>2019</v>
      </c>
      <c r="Q5" s="9">
        <v>2015</v>
      </c>
      <c r="R5" s="9">
        <v>2016</v>
      </c>
      <c r="S5" s="9">
        <v>2017</v>
      </c>
      <c r="T5" s="9">
        <v>2018</v>
      </c>
    </row>
    <row r="6" spans="1:25" ht="24.95" customHeight="1" x14ac:dyDescent="0.25">
      <c r="A6" s="10" t="s">
        <v>1</v>
      </c>
      <c r="B6" s="10"/>
      <c r="C6" s="11"/>
      <c r="D6" s="11"/>
      <c r="E6" s="12"/>
      <c r="F6" s="12"/>
      <c r="G6" s="12"/>
      <c r="H6" s="12"/>
      <c r="I6" s="12"/>
      <c r="J6" s="12"/>
      <c r="K6" s="12"/>
      <c r="L6" s="12"/>
      <c r="M6" s="6"/>
      <c r="N6" s="63"/>
    </row>
    <row r="7" spans="1:25" ht="24.95" customHeight="1" x14ac:dyDescent="0.3">
      <c r="A7" s="13" t="s">
        <v>2</v>
      </c>
      <c r="B7" s="14"/>
      <c r="C7" s="11"/>
      <c r="D7" s="11"/>
      <c r="E7" s="15">
        <v>162678</v>
      </c>
      <c r="F7" s="11">
        <f>[1]FIN2011!$G30</f>
        <v>78479</v>
      </c>
      <c r="G7" s="11">
        <f>[2]FIN2012!$G30</f>
        <v>343034</v>
      </c>
      <c r="H7" s="11">
        <f>[3]FIN2013!$G30</f>
        <v>-129239</v>
      </c>
      <c r="I7" s="11">
        <f>[4]FIN2014!$G30</f>
        <v>521632</v>
      </c>
      <c r="J7" s="11">
        <v>77188</v>
      </c>
      <c r="K7" s="11">
        <v>17805</v>
      </c>
      <c r="L7" s="11">
        <v>-287635</v>
      </c>
      <c r="M7" s="15">
        <v>-66</v>
      </c>
      <c r="N7" s="64"/>
      <c r="Q7">
        <v>35290</v>
      </c>
      <c r="R7" s="58">
        <v>344552</v>
      </c>
      <c r="S7">
        <v>491374</v>
      </c>
      <c r="T7">
        <v>-64226</v>
      </c>
      <c r="U7" s="58"/>
      <c r="V7" s="62"/>
      <c r="W7" s="62"/>
      <c r="X7" s="62"/>
      <c r="Y7" s="62"/>
    </row>
    <row r="8" spans="1:25" ht="24.95" customHeight="1" x14ac:dyDescent="0.3">
      <c r="A8" s="13" t="s">
        <v>3</v>
      </c>
      <c r="B8" s="14"/>
      <c r="C8" s="11"/>
      <c r="D8" s="11"/>
      <c r="E8" s="15">
        <v>-989</v>
      </c>
      <c r="F8" s="11">
        <f>[1]FIN2011!$G31</f>
        <v>36428</v>
      </c>
      <c r="G8" s="11">
        <f>[2]FIN2012!$G31</f>
        <v>86271</v>
      </c>
      <c r="H8" s="11">
        <f>[3]FIN2013!$G31</f>
        <v>63241</v>
      </c>
      <c r="I8" s="11">
        <f>[4]FIN2014!$G31</f>
        <v>47415</v>
      </c>
      <c r="J8" s="11">
        <v>1645</v>
      </c>
      <c r="K8" s="11">
        <v>24453</v>
      </c>
      <c r="L8" s="11">
        <v>-198176</v>
      </c>
      <c r="M8" s="15">
        <v>16</v>
      </c>
      <c r="N8" s="64"/>
      <c r="Q8">
        <v>57392</v>
      </c>
      <c r="R8" s="58">
        <v>10108</v>
      </c>
      <c r="S8">
        <v>48562</v>
      </c>
      <c r="T8">
        <v>90874</v>
      </c>
      <c r="V8" s="62"/>
      <c r="W8" s="62"/>
      <c r="X8" s="62"/>
      <c r="Y8" s="62"/>
    </row>
    <row r="9" spans="1:25" ht="24.95" customHeight="1" x14ac:dyDescent="0.3">
      <c r="A9" s="13" t="s">
        <v>4</v>
      </c>
      <c r="B9" s="14"/>
      <c r="C9" s="11"/>
      <c r="D9" s="11"/>
      <c r="E9" s="15">
        <v>340</v>
      </c>
      <c r="F9" s="11">
        <f>[1]FIN2011!$G32</f>
        <v>471</v>
      </c>
      <c r="G9" s="11">
        <f>[2]FIN2012!$G32</f>
        <v>496</v>
      </c>
      <c r="H9" s="11">
        <f>[3]FIN2013!$G32</f>
        <v>5966</v>
      </c>
      <c r="I9" s="11">
        <f>[4]FIN2014!$G32</f>
        <v>3274</v>
      </c>
      <c r="J9" s="11">
        <v>0</v>
      </c>
      <c r="K9" s="11">
        <v>0</v>
      </c>
      <c r="L9" s="16">
        <v>0</v>
      </c>
      <c r="M9" s="15">
        <v>0</v>
      </c>
      <c r="N9" s="64"/>
      <c r="Q9">
        <v>563</v>
      </c>
      <c r="R9" s="58">
        <v>1033</v>
      </c>
      <c r="S9">
        <v>216</v>
      </c>
      <c r="T9">
        <v>351</v>
      </c>
      <c r="V9" s="62"/>
      <c r="W9" s="62"/>
      <c r="X9" s="62"/>
      <c r="Y9" s="62"/>
    </row>
    <row r="10" spans="1:25" ht="24.95" customHeight="1" x14ac:dyDescent="0.25">
      <c r="A10" s="13" t="s">
        <v>5</v>
      </c>
      <c r="B10" s="14"/>
      <c r="C10" s="11"/>
      <c r="D10" s="11"/>
      <c r="E10" s="17">
        <v>0</v>
      </c>
      <c r="F10" s="18">
        <f>[1]FIN2011!$G33</f>
        <v>0</v>
      </c>
      <c r="G10" s="18">
        <v>0</v>
      </c>
      <c r="H10" s="18">
        <f>[3]FIN2013!$G33</f>
        <v>0</v>
      </c>
      <c r="I10" s="18">
        <f>[4]FIN2014!$G33</f>
        <v>0</v>
      </c>
      <c r="J10" s="18">
        <v>0</v>
      </c>
      <c r="K10" s="18">
        <v>0</v>
      </c>
      <c r="L10" s="18">
        <v>0</v>
      </c>
      <c r="M10" s="17">
        <v>0</v>
      </c>
      <c r="N10" s="65"/>
      <c r="S10">
        <v>0</v>
      </c>
      <c r="V10" s="62"/>
      <c r="W10" s="62"/>
      <c r="X10" s="62"/>
      <c r="Y10" s="62"/>
    </row>
    <row r="11" spans="1:25" s="3" customFormat="1" ht="24.95" customHeight="1" x14ac:dyDescent="0.2">
      <c r="A11" s="19" t="s">
        <v>6</v>
      </c>
      <c r="B11" s="19"/>
      <c r="C11" s="19"/>
      <c r="D11" s="19"/>
      <c r="E11" s="20">
        <f t="shared" ref="E11:I11" si="0">E7-E8-E9-E10</f>
        <v>163327</v>
      </c>
      <c r="F11" s="19">
        <f t="shared" si="0"/>
        <v>41580</v>
      </c>
      <c r="G11" s="19">
        <f t="shared" si="0"/>
        <v>256267</v>
      </c>
      <c r="H11" s="19">
        <f t="shared" si="0"/>
        <v>-198446</v>
      </c>
      <c r="I11" s="19">
        <f t="shared" si="0"/>
        <v>470943</v>
      </c>
      <c r="J11" s="19">
        <v>75543</v>
      </c>
      <c r="K11" s="19">
        <v>-6648</v>
      </c>
      <c r="L11" s="19">
        <v>-89459</v>
      </c>
      <c r="M11" s="19">
        <v>-82</v>
      </c>
      <c r="N11" s="66"/>
      <c r="Q11" s="3">
        <v>-22665</v>
      </c>
      <c r="R11" s="3">
        <v>333411</v>
      </c>
      <c r="S11" s="3">
        <v>442596</v>
      </c>
      <c r="T11" s="3">
        <v>-155451</v>
      </c>
      <c r="V11" s="62"/>
      <c r="W11" s="62"/>
      <c r="X11" s="62"/>
      <c r="Y11" s="62"/>
    </row>
    <row r="12" spans="1:25" s="2" customFormat="1" ht="30" customHeight="1" x14ac:dyDescent="0.25">
      <c r="A12" s="21" t="s">
        <v>7</v>
      </c>
      <c r="B12" s="22"/>
      <c r="C12" s="22"/>
      <c r="D12" s="22"/>
      <c r="E12" s="23"/>
      <c r="F12" s="22"/>
      <c r="G12" s="22"/>
      <c r="H12" s="22"/>
      <c r="I12" s="22"/>
      <c r="J12" s="22">
        <v>0</v>
      </c>
      <c r="K12" s="22">
        <v>0</v>
      </c>
      <c r="L12" s="22">
        <v>0</v>
      </c>
      <c r="M12" s="23">
        <v>0</v>
      </c>
      <c r="N12" s="67"/>
      <c r="V12" s="62"/>
      <c r="W12" s="62"/>
      <c r="X12" s="62"/>
      <c r="Y12" s="62"/>
    </row>
    <row r="13" spans="1:25" ht="24.95" customHeight="1" x14ac:dyDescent="0.35">
      <c r="A13" s="24" t="s">
        <v>31</v>
      </c>
      <c r="B13" s="24"/>
      <c r="C13" s="24"/>
      <c r="D13" s="24"/>
      <c r="E13" s="25">
        <f t="shared" ref="E13:I13" si="1">+E14+E15+E19+E28+E32+E33+E34</f>
        <v>868938</v>
      </c>
      <c r="F13" s="26">
        <f>+F14+F15+F19+F28+F32+F33+F34</f>
        <v>932190</v>
      </c>
      <c r="G13" s="26">
        <f t="shared" si="1"/>
        <v>1189597</v>
      </c>
      <c r="H13" s="26">
        <f t="shared" si="1"/>
        <v>282388</v>
      </c>
      <c r="I13" s="26">
        <f t="shared" si="1"/>
        <v>1495467</v>
      </c>
      <c r="J13" s="26">
        <v>-53278</v>
      </c>
      <c r="K13" s="26">
        <v>284557</v>
      </c>
      <c r="L13" s="26">
        <v>-327155</v>
      </c>
      <c r="M13" s="26">
        <v>1004</v>
      </c>
      <c r="N13" s="68"/>
      <c r="Q13">
        <v>510615</v>
      </c>
      <c r="R13" s="59">
        <v>761612</v>
      </c>
      <c r="S13">
        <v>1420512</v>
      </c>
      <c r="T13">
        <v>189894</v>
      </c>
      <c r="V13" s="62"/>
      <c r="W13" s="62"/>
      <c r="X13" s="62"/>
      <c r="Y13" s="62"/>
    </row>
    <row r="14" spans="1:25" ht="24.95" customHeight="1" x14ac:dyDescent="0.25">
      <c r="A14" s="27"/>
      <c r="B14" s="28" t="s">
        <v>29</v>
      </c>
      <c r="C14" s="28"/>
      <c r="D14" s="28"/>
      <c r="E14" s="29">
        <v>0</v>
      </c>
      <c r="F14" s="30">
        <f>[1]FIN2011!$F$6</f>
        <v>0</v>
      </c>
      <c r="G14" s="30">
        <f>[2]FIN2012!$F$6</f>
        <v>0</v>
      </c>
      <c r="H14" s="31">
        <f>[3]FIN2013!$F$6</f>
        <v>0</v>
      </c>
      <c r="I14" s="31">
        <f>[4]FIN2014!$F$6</f>
        <v>0</v>
      </c>
      <c r="J14" s="31">
        <v>0</v>
      </c>
      <c r="K14" s="31">
        <v>0</v>
      </c>
      <c r="L14" s="31">
        <v>0</v>
      </c>
      <c r="M14" s="29">
        <v>0</v>
      </c>
      <c r="N14" s="69"/>
      <c r="Q14">
        <v>0</v>
      </c>
      <c r="R14">
        <v>0</v>
      </c>
      <c r="S14">
        <v>0</v>
      </c>
      <c r="V14" s="62"/>
      <c r="W14" s="62"/>
      <c r="X14" s="62"/>
      <c r="Y14" s="62"/>
    </row>
    <row r="15" spans="1:25" ht="24.95" customHeight="1" x14ac:dyDescent="0.25">
      <c r="A15" s="27"/>
      <c r="B15" s="28" t="s">
        <v>8</v>
      </c>
      <c r="C15" s="28"/>
      <c r="D15" s="28"/>
      <c r="E15" s="32">
        <f t="shared" ref="E15:I15" si="2">SUM(E16:E18)</f>
        <v>62662</v>
      </c>
      <c r="F15" s="33">
        <f t="shared" si="2"/>
        <v>133214</v>
      </c>
      <c r="G15" s="33">
        <f t="shared" si="2"/>
        <v>477420</v>
      </c>
      <c r="H15" s="33">
        <f t="shared" si="2"/>
        <v>188292</v>
      </c>
      <c r="I15" s="33">
        <f t="shared" si="2"/>
        <v>231128</v>
      </c>
      <c r="J15" s="33">
        <v>128</v>
      </c>
      <c r="K15" s="33">
        <v>143</v>
      </c>
      <c r="L15" s="33">
        <v>-311</v>
      </c>
      <c r="M15" s="33">
        <v>-109</v>
      </c>
      <c r="N15" s="68"/>
      <c r="Q15">
        <v>-174626</v>
      </c>
      <c r="R15">
        <v>174600</v>
      </c>
      <c r="S15">
        <v>-77047</v>
      </c>
      <c r="T15">
        <v>53664</v>
      </c>
      <c r="V15" s="62"/>
      <c r="W15" s="62"/>
      <c r="X15" s="62"/>
      <c r="Y15" s="62"/>
    </row>
    <row r="16" spans="1:25" ht="24.95" customHeight="1" x14ac:dyDescent="0.25">
      <c r="A16" s="27"/>
      <c r="B16" s="27"/>
      <c r="C16" s="34" t="s">
        <v>9</v>
      </c>
      <c r="D16" s="28"/>
      <c r="E16" s="35">
        <v>5100</v>
      </c>
      <c r="F16" s="36">
        <f>[1]FIN2011!$F8</f>
        <v>8403</v>
      </c>
      <c r="G16" s="36">
        <f>[2]FIN2012!$F8</f>
        <v>-14726</v>
      </c>
      <c r="H16" s="36">
        <f>[3]FIN2013!$F8</f>
        <v>102</v>
      </c>
      <c r="I16" s="36">
        <f>[4]FIN2014!$F8</f>
        <v>4786</v>
      </c>
      <c r="J16" s="36">
        <v>128</v>
      </c>
      <c r="K16" s="36">
        <v>143</v>
      </c>
      <c r="L16" s="36">
        <v>-311</v>
      </c>
      <c r="M16" s="35">
        <v>0</v>
      </c>
      <c r="N16" s="70"/>
      <c r="Q16">
        <v>-360</v>
      </c>
      <c r="R16">
        <v>-4669</v>
      </c>
      <c r="S16">
        <v>1982</v>
      </c>
      <c r="T16">
        <v>-677</v>
      </c>
      <c r="V16" s="62"/>
      <c r="W16" s="62"/>
      <c r="X16" s="62"/>
      <c r="Y16" s="62"/>
    </row>
    <row r="17" spans="1:25" ht="24.95" customHeight="1" x14ac:dyDescent="0.25">
      <c r="A17" s="27"/>
      <c r="B17" s="27"/>
      <c r="C17" s="37" t="s">
        <v>10</v>
      </c>
      <c r="D17" s="28"/>
      <c r="E17" s="35">
        <v>-36597</v>
      </c>
      <c r="F17" s="36">
        <f>[1]FIN2011!$F9</f>
        <v>97542</v>
      </c>
      <c r="G17" s="36">
        <f>[2]FIN2012!$F9</f>
        <v>12094</v>
      </c>
      <c r="H17" s="36">
        <f>[3]FIN2013!$F9</f>
        <v>6283</v>
      </c>
      <c r="I17" s="36">
        <f>[4]FIN2014!$F9</f>
        <v>7488</v>
      </c>
      <c r="J17" s="36">
        <v>0</v>
      </c>
      <c r="K17" s="36">
        <v>0</v>
      </c>
      <c r="L17" s="36">
        <v>-18834</v>
      </c>
      <c r="M17" s="35">
        <v>-210</v>
      </c>
      <c r="N17" s="70"/>
      <c r="Q17">
        <v>-3484</v>
      </c>
      <c r="R17">
        <v>3987</v>
      </c>
      <c r="S17">
        <v>125102</v>
      </c>
      <c r="T17">
        <v>-42711</v>
      </c>
      <c r="V17" s="62"/>
      <c r="W17" s="62"/>
      <c r="X17" s="62"/>
      <c r="Y17" s="62"/>
    </row>
    <row r="18" spans="1:25" ht="24.95" customHeight="1" x14ac:dyDescent="0.25">
      <c r="A18" s="27"/>
      <c r="B18" s="27"/>
      <c r="C18" s="37" t="s">
        <v>11</v>
      </c>
      <c r="D18" s="28"/>
      <c r="E18" s="35">
        <v>94159</v>
      </c>
      <c r="F18" s="36">
        <f>[1]FIN2011!$F10</f>
        <v>27269</v>
      </c>
      <c r="G18" s="36">
        <f>[2]FIN2012!$F10</f>
        <v>480052</v>
      </c>
      <c r="H18" s="36">
        <f>[3]FIN2013!$F10</f>
        <v>181907</v>
      </c>
      <c r="I18" s="36">
        <f>[4]FIN2014!$F10</f>
        <v>218854</v>
      </c>
      <c r="J18" s="36">
        <v>0</v>
      </c>
      <c r="K18" s="36">
        <v>0</v>
      </c>
      <c r="L18" s="36">
        <v>18834</v>
      </c>
      <c r="M18" s="35">
        <v>101</v>
      </c>
      <c r="N18" s="70"/>
      <c r="Q18">
        <v>-170782</v>
      </c>
      <c r="R18">
        <v>175282</v>
      </c>
      <c r="S18">
        <v>-204131</v>
      </c>
      <c r="T18">
        <v>97052</v>
      </c>
      <c r="V18" s="62"/>
      <c r="W18" s="62"/>
      <c r="X18" s="62"/>
      <c r="Y18" s="62"/>
    </row>
    <row r="19" spans="1:25" ht="24.95" customHeight="1" x14ac:dyDescent="0.25">
      <c r="A19" s="27"/>
      <c r="B19" s="38" t="s">
        <v>12</v>
      </c>
      <c r="C19" s="38"/>
      <c r="D19" s="28"/>
      <c r="E19" s="32">
        <f t="shared" ref="E19:I19" si="3">+E20+E23</f>
        <v>591797</v>
      </c>
      <c r="F19" s="33">
        <f t="shared" si="3"/>
        <v>249994</v>
      </c>
      <c r="G19" s="33">
        <f t="shared" si="3"/>
        <v>166451</v>
      </c>
      <c r="H19" s="33">
        <f t="shared" si="3"/>
        <v>58347</v>
      </c>
      <c r="I19" s="33">
        <f t="shared" si="3"/>
        <v>597104</v>
      </c>
      <c r="J19" s="33">
        <v>-11881</v>
      </c>
      <c r="K19" s="33">
        <v>214692</v>
      </c>
      <c r="L19" s="33">
        <v>-162933</v>
      </c>
      <c r="M19" s="33">
        <v>-158475</v>
      </c>
      <c r="N19" s="68"/>
      <c r="O19" s="60" t="s">
        <v>36</v>
      </c>
      <c r="Q19">
        <v>632109</v>
      </c>
      <c r="R19">
        <v>261325</v>
      </c>
      <c r="S19">
        <v>824519</v>
      </c>
      <c r="T19">
        <v>89782</v>
      </c>
      <c r="V19" s="62"/>
      <c r="W19" s="62"/>
      <c r="X19" s="62"/>
      <c r="Y19" s="62"/>
    </row>
    <row r="20" spans="1:25" ht="24.95" customHeight="1" x14ac:dyDescent="0.25">
      <c r="A20" s="27"/>
      <c r="B20" s="27"/>
      <c r="C20" s="37" t="s">
        <v>13</v>
      </c>
      <c r="D20" s="28"/>
      <c r="E20" s="35">
        <f t="shared" ref="E20:I20" si="4">SUM(E21:E22)</f>
        <v>73182</v>
      </c>
      <c r="F20" s="36">
        <f t="shared" si="4"/>
        <v>213031</v>
      </c>
      <c r="G20" s="36">
        <f t="shared" si="4"/>
        <v>-88199</v>
      </c>
      <c r="H20" s="36">
        <f t="shared" si="4"/>
        <v>90745</v>
      </c>
      <c r="I20" s="36">
        <f t="shared" si="4"/>
        <v>307080</v>
      </c>
      <c r="J20" s="36">
        <v>-48916</v>
      </c>
      <c r="K20" s="36">
        <v>33737</v>
      </c>
      <c r="L20" s="36">
        <v>-38681</v>
      </c>
      <c r="M20" s="36">
        <v>543</v>
      </c>
      <c r="N20" s="71"/>
      <c r="Q20">
        <v>297582</v>
      </c>
      <c r="R20">
        <v>128339</v>
      </c>
      <c r="S20">
        <v>147729</v>
      </c>
      <c r="T20">
        <v>44280</v>
      </c>
      <c r="V20" s="62"/>
      <c r="W20" s="62"/>
      <c r="X20" s="62"/>
      <c r="Y20" s="62"/>
    </row>
    <row r="21" spans="1:25" ht="24.95" customHeight="1" x14ac:dyDescent="0.25">
      <c r="A21" s="27"/>
      <c r="B21" s="27"/>
      <c r="C21" s="27"/>
      <c r="D21" s="39" t="s">
        <v>14</v>
      </c>
      <c r="E21" s="35">
        <v>68112</v>
      </c>
      <c r="F21" s="36">
        <f>[1]FIN2011!$F13</f>
        <v>277175</v>
      </c>
      <c r="G21" s="36">
        <f>[2]FIN2012!$F13</f>
        <v>-88199</v>
      </c>
      <c r="H21" s="36">
        <f>[3]FIN2013!$F13</f>
        <v>57396</v>
      </c>
      <c r="I21" s="36">
        <f>[4]FIN2014!$F13</f>
        <v>313826</v>
      </c>
      <c r="J21" s="36">
        <v>-48916</v>
      </c>
      <c r="K21" s="36">
        <v>33737</v>
      </c>
      <c r="L21" s="36">
        <v>-38681</v>
      </c>
      <c r="M21" s="35">
        <v>543</v>
      </c>
      <c r="N21" s="70"/>
      <c r="Q21">
        <v>269627</v>
      </c>
      <c r="R21">
        <v>176208</v>
      </c>
      <c r="S21">
        <v>128550</v>
      </c>
      <c r="T21">
        <v>70148</v>
      </c>
      <c r="V21" s="62"/>
      <c r="W21" s="62"/>
      <c r="X21" s="62"/>
      <c r="Y21" s="62"/>
    </row>
    <row r="22" spans="1:25" ht="24.95" customHeight="1" x14ac:dyDescent="0.25">
      <c r="A22" s="27"/>
      <c r="B22" s="27"/>
      <c r="C22" s="27"/>
      <c r="D22" s="39" t="s">
        <v>15</v>
      </c>
      <c r="E22" s="35">
        <v>5070</v>
      </c>
      <c r="F22" s="36">
        <f>[1]FIN2011!$F14</f>
        <v>-64144</v>
      </c>
      <c r="G22" s="30">
        <f>[2]FIN2012!$F14</f>
        <v>0</v>
      </c>
      <c r="H22" s="36">
        <f>[3]FIN2013!$F14</f>
        <v>33349</v>
      </c>
      <c r="I22" s="36">
        <f>[4]FIN2014!$F14</f>
        <v>-6746</v>
      </c>
      <c r="J22" s="36">
        <v>0</v>
      </c>
      <c r="K22" s="36">
        <v>0</v>
      </c>
      <c r="L22" s="36">
        <v>0</v>
      </c>
      <c r="M22" s="35">
        <v>0</v>
      </c>
      <c r="N22" s="70"/>
      <c r="Q22">
        <v>27955</v>
      </c>
      <c r="R22">
        <v>-47869</v>
      </c>
      <c r="S22">
        <v>19179</v>
      </c>
      <c r="T22">
        <v>-25868</v>
      </c>
      <c r="V22" s="62"/>
      <c r="W22" s="62"/>
      <c r="X22" s="62"/>
      <c r="Y22" s="62"/>
    </row>
    <row r="23" spans="1:25" ht="24.95" customHeight="1" x14ac:dyDescent="0.25">
      <c r="A23" s="27"/>
      <c r="B23" s="27"/>
      <c r="C23" s="37" t="s">
        <v>30</v>
      </c>
      <c r="D23" s="28"/>
      <c r="E23" s="35">
        <f t="shared" ref="E23:H23" si="5">SUM(E24:E27)</f>
        <v>518615</v>
      </c>
      <c r="F23" s="36">
        <f t="shared" si="5"/>
        <v>36963</v>
      </c>
      <c r="G23" s="36">
        <f t="shared" si="5"/>
        <v>254650</v>
      </c>
      <c r="H23" s="36">
        <f t="shared" si="5"/>
        <v>-32398</v>
      </c>
      <c r="I23" s="36">
        <f>[4]FIN2014!$F15</f>
        <v>290024</v>
      </c>
      <c r="J23" s="36">
        <v>37035</v>
      </c>
      <c r="K23" s="36">
        <v>180955</v>
      </c>
      <c r="L23" s="36">
        <v>-124252</v>
      </c>
      <c r="M23" s="36">
        <v>-159018</v>
      </c>
      <c r="N23" s="71"/>
      <c r="Q23">
        <v>334527</v>
      </c>
      <c r="R23">
        <v>132986</v>
      </c>
      <c r="S23">
        <v>676790</v>
      </c>
      <c r="T23">
        <v>45502</v>
      </c>
      <c r="V23" s="62"/>
      <c r="W23" s="62"/>
      <c r="X23" s="62"/>
      <c r="Y23" s="62"/>
    </row>
    <row r="24" spans="1:25" ht="24.95" customHeight="1" x14ac:dyDescent="0.25">
      <c r="A24" s="27"/>
      <c r="B24" s="27"/>
      <c r="C24" s="27"/>
      <c r="D24" s="39" t="s">
        <v>16</v>
      </c>
      <c r="E24" s="35">
        <v>182141</v>
      </c>
      <c r="F24" s="36">
        <f>[1]FIN2011!$F16</f>
        <v>121542</v>
      </c>
      <c r="G24" s="36">
        <f>[2]FIN2012!$F16</f>
        <v>161519</v>
      </c>
      <c r="H24" s="36">
        <f>[3]FIN2013!$F16</f>
        <v>64297</v>
      </c>
      <c r="I24" s="36">
        <f>[4]FIN2014!$F16</f>
        <v>285309</v>
      </c>
      <c r="J24" s="36">
        <v>0</v>
      </c>
      <c r="K24" s="36">
        <v>153048</v>
      </c>
      <c r="L24" s="36">
        <v>-152755</v>
      </c>
      <c r="M24" s="35">
        <v>149</v>
      </c>
      <c r="N24" s="70"/>
      <c r="Q24">
        <v>206094</v>
      </c>
      <c r="R24">
        <v>101609</v>
      </c>
      <c r="S24">
        <v>364275</v>
      </c>
      <c r="T24">
        <v>-61821</v>
      </c>
      <c r="V24" s="62"/>
      <c r="W24" s="62"/>
      <c r="X24" s="62"/>
      <c r="Y24" s="62"/>
    </row>
    <row r="25" spans="1:25" ht="24.95" customHeight="1" x14ac:dyDescent="0.25">
      <c r="A25" s="27"/>
      <c r="B25" s="27"/>
      <c r="C25" s="27"/>
      <c r="D25" s="39" t="s">
        <v>17</v>
      </c>
      <c r="E25" s="40">
        <v>0</v>
      </c>
      <c r="F25" s="36">
        <f>[1]FIN2011!$F17</f>
        <v>19600</v>
      </c>
      <c r="G25" s="36">
        <f>[2]FIN2012!$F17</f>
        <v>8349</v>
      </c>
      <c r="H25" s="36">
        <f>[3]FIN2013!$F17</f>
        <v>-9783</v>
      </c>
      <c r="I25" s="36">
        <f>[4]FIN2014!$F17</f>
        <v>4602</v>
      </c>
      <c r="J25" s="36">
        <v>0</v>
      </c>
      <c r="K25" s="36">
        <v>0</v>
      </c>
      <c r="L25" s="36">
        <v>0</v>
      </c>
      <c r="M25" s="35">
        <v>0</v>
      </c>
      <c r="N25" s="70"/>
      <c r="Q25">
        <v>6958</v>
      </c>
      <c r="R25">
        <v>-3205</v>
      </c>
      <c r="S25">
        <v>9974</v>
      </c>
      <c r="T25">
        <v>-3714</v>
      </c>
      <c r="V25" s="62"/>
      <c r="W25" s="62"/>
      <c r="X25" s="62"/>
      <c r="Y25" s="62"/>
    </row>
    <row r="26" spans="1:25" ht="24.95" customHeight="1" x14ac:dyDescent="0.25">
      <c r="A26" s="27"/>
      <c r="B26" s="27"/>
      <c r="C26" s="27"/>
      <c r="D26" s="39" t="s">
        <v>18</v>
      </c>
      <c r="E26" s="35">
        <v>-9634</v>
      </c>
      <c r="F26" s="35">
        <f>[1]FIN2011!$F18</f>
        <v>32423</v>
      </c>
      <c r="G26" s="41" t="s">
        <v>35</v>
      </c>
      <c r="H26" s="41" t="s">
        <v>35</v>
      </c>
      <c r="I26" s="41" t="s">
        <v>35</v>
      </c>
      <c r="J26" s="41"/>
      <c r="K26" s="41"/>
      <c r="L26" s="41"/>
      <c r="M26" s="41"/>
      <c r="N26" s="72"/>
      <c r="Q26" t="s">
        <v>35</v>
      </c>
      <c r="R26" t="s">
        <v>35</v>
      </c>
      <c r="S26" t="s">
        <v>35</v>
      </c>
      <c r="T26" t="s">
        <v>35</v>
      </c>
      <c r="V26" s="62"/>
      <c r="W26" s="62"/>
      <c r="X26" s="62"/>
      <c r="Y26" s="62"/>
    </row>
    <row r="27" spans="1:25" ht="24.95" customHeight="1" x14ac:dyDescent="0.25">
      <c r="A27" s="42"/>
      <c r="B27" s="42"/>
      <c r="C27" s="27"/>
      <c r="D27" s="39" t="s">
        <v>19</v>
      </c>
      <c r="E27" s="35">
        <v>346108</v>
      </c>
      <c r="F27" s="36">
        <f>[1]FIN2011!$F19</f>
        <v>-136602</v>
      </c>
      <c r="G27" s="36">
        <f>[2]FIN2012!$F19</f>
        <v>84782</v>
      </c>
      <c r="H27" s="36">
        <f>[3]FIN2013!$F19</f>
        <v>-86912</v>
      </c>
      <c r="I27" s="36">
        <f>[4]FIN2014!$F19</f>
        <v>113</v>
      </c>
      <c r="J27" s="36">
        <v>37035</v>
      </c>
      <c r="K27" s="36">
        <v>27907</v>
      </c>
      <c r="L27" s="36">
        <v>28503</v>
      </c>
      <c r="M27" s="35">
        <v>-159167</v>
      </c>
      <c r="N27" s="70"/>
      <c r="Q27">
        <v>121475</v>
      </c>
      <c r="R27">
        <v>34582</v>
      </c>
      <c r="S27">
        <v>302541</v>
      </c>
      <c r="T27">
        <v>111037</v>
      </c>
      <c r="V27" s="62"/>
      <c r="W27" s="62"/>
      <c r="X27" s="62"/>
      <c r="Y27" s="62"/>
    </row>
    <row r="28" spans="1:25" ht="24.95" customHeight="1" x14ac:dyDescent="0.25">
      <c r="A28" s="27"/>
      <c r="B28" s="38" t="s">
        <v>20</v>
      </c>
      <c r="C28" s="38"/>
      <c r="D28" s="28"/>
      <c r="E28" s="32">
        <f t="shared" ref="E28:I28" si="6">SUM(E29:E31)</f>
        <v>11932</v>
      </c>
      <c r="F28" s="33">
        <f t="shared" si="6"/>
        <v>36689</v>
      </c>
      <c r="G28" s="33">
        <f t="shared" si="6"/>
        <v>259174</v>
      </c>
      <c r="H28" s="33">
        <f t="shared" si="6"/>
        <v>-6217</v>
      </c>
      <c r="I28" s="33">
        <f t="shared" si="6"/>
        <v>104508</v>
      </c>
      <c r="J28" s="33">
        <v>406</v>
      </c>
      <c r="K28" s="33">
        <v>1846</v>
      </c>
      <c r="L28" s="33">
        <v>-19984</v>
      </c>
      <c r="M28" s="33">
        <v>0</v>
      </c>
      <c r="N28" s="68"/>
      <c r="Q28">
        <v>-13005</v>
      </c>
      <c r="R28">
        <v>12292</v>
      </c>
      <c r="S28">
        <v>90558</v>
      </c>
      <c r="T28">
        <v>159003</v>
      </c>
      <c r="V28" s="62"/>
      <c r="W28" s="62"/>
      <c r="X28" s="62"/>
      <c r="Y28" s="62"/>
    </row>
    <row r="29" spans="1:25" ht="24.95" customHeight="1" x14ac:dyDescent="0.25">
      <c r="A29" s="27"/>
      <c r="B29" s="27"/>
      <c r="C29" s="39" t="s">
        <v>21</v>
      </c>
      <c r="D29" s="28"/>
      <c r="E29" s="35">
        <v>1547</v>
      </c>
      <c r="F29" s="36">
        <f>[1]FIN2011!$F21</f>
        <v>-439</v>
      </c>
      <c r="G29" s="36">
        <f>[2]FIN2012!$F21</f>
        <v>1516</v>
      </c>
      <c r="H29" s="36">
        <f>[3]FIN2013!$F21</f>
        <v>-299</v>
      </c>
      <c r="I29" s="36">
        <f>[4]FIN2014!$F21</f>
        <v>-158</v>
      </c>
      <c r="J29" s="36">
        <v>0</v>
      </c>
      <c r="K29" s="36">
        <v>0</v>
      </c>
      <c r="L29" s="43">
        <v>-2660</v>
      </c>
      <c r="M29" s="35">
        <v>0</v>
      </c>
      <c r="N29" s="70"/>
      <c r="Q29">
        <v>-80</v>
      </c>
      <c r="R29">
        <v>-43</v>
      </c>
      <c r="S29">
        <v>2427</v>
      </c>
      <c r="T29">
        <v>-260</v>
      </c>
      <c r="V29" s="62"/>
      <c r="W29" s="62"/>
      <c r="X29" s="62"/>
      <c r="Y29" s="62"/>
    </row>
    <row r="30" spans="1:25" ht="24.95" customHeight="1" x14ac:dyDescent="0.25">
      <c r="A30" s="27"/>
      <c r="B30" s="27"/>
      <c r="C30" s="39" t="s">
        <v>22</v>
      </c>
      <c r="D30" s="28"/>
      <c r="E30" s="35">
        <v>238</v>
      </c>
      <c r="F30" s="36">
        <f>[1]FIN2011!$F22</f>
        <v>-103</v>
      </c>
      <c r="G30" s="41" t="s">
        <v>35</v>
      </c>
      <c r="H30" s="41" t="s">
        <v>35</v>
      </c>
      <c r="I30" s="41" t="s">
        <v>35</v>
      </c>
      <c r="J30" s="41" t="e">
        <v>#VALUE!</v>
      </c>
      <c r="K30" s="41" t="e">
        <v>#VALUE!</v>
      </c>
      <c r="L30" s="41" t="e">
        <v>#VALUE!</v>
      </c>
      <c r="M30" s="41" t="e">
        <v>#VALUE!</v>
      </c>
      <c r="N30" s="72"/>
      <c r="Q30" t="s">
        <v>35</v>
      </c>
      <c r="R30" t="s">
        <v>35</v>
      </c>
      <c r="S30" t="s">
        <v>35</v>
      </c>
      <c r="T30" t="s">
        <v>35</v>
      </c>
      <c r="V30" s="62"/>
      <c r="W30" s="62"/>
      <c r="X30" s="62"/>
      <c r="Y30" s="62"/>
    </row>
    <row r="31" spans="1:25" ht="24.95" customHeight="1" x14ac:dyDescent="0.2">
      <c r="A31" s="44"/>
      <c r="B31" s="44"/>
      <c r="C31" s="39" t="s">
        <v>23</v>
      </c>
      <c r="D31" s="28"/>
      <c r="E31" s="35">
        <v>10147</v>
      </c>
      <c r="F31" s="36">
        <f>[1]FIN2011!$F23</f>
        <v>37231</v>
      </c>
      <c r="G31" s="36">
        <f>[2]FIN2012!$F23</f>
        <v>257658</v>
      </c>
      <c r="H31" s="36">
        <f>[3]FIN2013!$F23</f>
        <v>-5918</v>
      </c>
      <c r="I31" s="36">
        <f>[4]FIN2014!$F23</f>
        <v>104666</v>
      </c>
      <c r="J31" s="36">
        <v>406</v>
      </c>
      <c r="K31" s="36">
        <v>1846</v>
      </c>
      <c r="L31" s="36">
        <v>-17324</v>
      </c>
      <c r="M31" s="35">
        <v>0</v>
      </c>
      <c r="N31" s="70"/>
      <c r="Q31">
        <v>-12925</v>
      </c>
      <c r="R31">
        <v>12335</v>
      </c>
      <c r="S31">
        <v>88131</v>
      </c>
      <c r="T31">
        <v>159263</v>
      </c>
      <c r="V31" s="62"/>
      <c r="W31" s="62"/>
      <c r="X31" s="62"/>
      <c r="Y31" s="62"/>
    </row>
    <row r="32" spans="1:25" ht="24.95" customHeight="1" x14ac:dyDescent="0.25">
      <c r="A32" s="27"/>
      <c r="B32" s="38" t="s">
        <v>33</v>
      </c>
      <c r="C32" s="45"/>
      <c r="D32" s="10"/>
      <c r="E32" s="32">
        <v>113589</v>
      </c>
      <c r="F32" s="33">
        <f>[1]FIN2011!$F24</f>
        <v>36024</v>
      </c>
      <c r="G32" s="33">
        <f>[2]FIN2012!$F24</f>
        <v>343434</v>
      </c>
      <c r="H32" s="33">
        <f>[3]FIN2013!$F24</f>
        <v>-46508</v>
      </c>
      <c r="I32" s="33">
        <f>[4]FIN2014!$F24</f>
        <v>387294</v>
      </c>
      <c r="J32" s="33">
        <v>-2537</v>
      </c>
      <c r="K32" s="33">
        <v>62377</v>
      </c>
      <c r="L32" s="33">
        <v>-59434</v>
      </c>
      <c r="M32" s="33">
        <v>723</v>
      </c>
      <c r="N32" s="68"/>
      <c r="Q32">
        <v>-8394</v>
      </c>
      <c r="R32">
        <v>282604</v>
      </c>
      <c r="S32">
        <v>600557</v>
      </c>
      <c r="T32">
        <v>-168848</v>
      </c>
      <c r="V32" s="62"/>
      <c r="W32" s="62"/>
      <c r="X32" s="62"/>
      <c r="Y32" s="62"/>
    </row>
    <row r="33" spans="1:25" ht="24.95" customHeight="1" x14ac:dyDescent="0.25">
      <c r="A33" s="27"/>
      <c r="B33" s="46" t="s">
        <v>24</v>
      </c>
      <c r="C33" s="45"/>
      <c r="D33" s="10"/>
      <c r="E33" s="47">
        <v>0</v>
      </c>
      <c r="F33" s="48">
        <f>[1]FIN2011!$F25</f>
        <v>0</v>
      </c>
      <c r="G33" s="48">
        <f>[2]FIN2012!$F25</f>
        <v>0</v>
      </c>
      <c r="H33" s="48">
        <f>[3]FIN2013!$F25</f>
        <v>0</v>
      </c>
      <c r="I33" s="48">
        <f>[4]FIN2014!$F25</f>
        <v>0</v>
      </c>
      <c r="J33" s="48">
        <v>0</v>
      </c>
      <c r="K33" s="48">
        <v>0</v>
      </c>
      <c r="L33" s="48">
        <v>0</v>
      </c>
      <c r="M33" s="47">
        <v>0</v>
      </c>
      <c r="N33" s="73"/>
      <c r="Q33">
        <v>0</v>
      </c>
      <c r="R33">
        <v>0</v>
      </c>
      <c r="S33">
        <v>0</v>
      </c>
      <c r="V33" s="62"/>
      <c r="W33" s="62"/>
      <c r="X33" s="62"/>
      <c r="Y33" s="62"/>
    </row>
    <row r="34" spans="1:25" ht="24.95" customHeight="1" x14ac:dyDescent="0.25">
      <c r="A34" s="7"/>
      <c r="B34" s="49" t="s">
        <v>25</v>
      </c>
      <c r="C34" s="45"/>
      <c r="D34" s="10"/>
      <c r="E34" s="32">
        <v>88958</v>
      </c>
      <c r="F34" s="33">
        <f>[1]FIN2011!$F26+[1]FIN2011!$F$27</f>
        <v>476269</v>
      </c>
      <c r="G34" s="33">
        <f>[2]FIN2012!$F26+[2]FIN2012!$F$27</f>
        <v>-56882</v>
      </c>
      <c r="H34" s="33">
        <f>[3]FIN2013!$F26+[3]FIN2013!$F$27</f>
        <v>88474</v>
      </c>
      <c r="I34" s="33">
        <f>[4]FIN2014!$F26+[4]FIN2014!$F$27</f>
        <v>175433</v>
      </c>
      <c r="J34" s="33">
        <v>-39394</v>
      </c>
      <c r="K34" s="33">
        <v>5499</v>
      </c>
      <c r="L34" s="33">
        <v>-84493</v>
      </c>
      <c r="M34" s="32">
        <v>158865</v>
      </c>
      <c r="N34" s="74"/>
      <c r="Q34">
        <v>74531</v>
      </c>
      <c r="R34">
        <v>30791</v>
      </c>
      <c r="S34">
        <v>-18075</v>
      </c>
      <c r="T34">
        <v>56293</v>
      </c>
      <c r="V34" s="62"/>
      <c r="W34" s="62"/>
      <c r="X34" s="62"/>
      <c r="Y34" s="62"/>
    </row>
    <row r="35" spans="1:25" ht="12.75" customHeight="1" x14ac:dyDescent="0.25">
      <c r="A35" s="7"/>
      <c r="B35" s="49"/>
      <c r="C35" s="45"/>
      <c r="D35" s="10"/>
      <c r="E35" s="32"/>
      <c r="F35" s="33"/>
      <c r="G35" s="33"/>
      <c r="H35" s="33"/>
      <c r="I35" s="33"/>
      <c r="J35" s="33">
        <v>0</v>
      </c>
      <c r="K35" s="33">
        <v>0</v>
      </c>
      <c r="L35" s="33">
        <v>0</v>
      </c>
      <c r="M35" s="32">
        <v>0</v>
      </c>
      <c r="N35" s="74"/>
      <c r="V35" s="62"/>
      <c r="W35" s="62"/>
      <c r="X35" s="62"/>
      <c r="Y35" s="62"/>
    </row>
    <row r="36" spans="1:25" ht="24.95" customHeight="1" x14ac:dyDescent="0.25">
      <c r="A36" s="24" t="s">
        <v>32</v>
      </c>
      <c r="B36" s="24"/>
      <c r="C36" s="50"/>
      <c r="D36" s="50"/>
      <c r="E36" s="25">
        <f t="shared" ref="E36:I36" si="7">+E37+E38+E42+E51+E55+E56+E57</f>
        <v>705611</v>
      </c>
      <c r="F36" s="26">
        <f t="shared" si="7"/>
        <v>890610</v>
      </c>
      <c r="G36" s="26">
        <f t="shared" si="7"/>
        <v>933330</v>
      </c>
      <c r="H36" s="26">
        <f t="shared" si="7"/>
        <v>480834</v>
      </c>
      <c r="I36" s="26">
        <f t="shared" si="7"/>
        <v>1024523.9999999999</v>
      </c>
      <c r="J36" s="26">
        <v>-128821.00000000047</v>
      </c>
      <c r="K36" s="26">
        <v>291205</v>
      </c>
      <c r="L36" s="26">
        <v>-237696</v>
      </c>
      <c r="M36" s="26">
        <v>1086</v>
      </c>
      <c r="N36" s="68"/>
      <c r="Q36">
        <v>533280.00000000047</v>
      </c>
      <c r="R36">
        <v>428201</v>
      </c>
      <c r="S36">
        <v>977916</v>
      </c>
      <c r="T36">
        <v>345345</v>
      </c>
      <c r="V36" s="62"/>
      <c r="W36" s="62"/>
      <c r="X36" s="62"/>
      <c r="Y36" s="62"/>
    </row>
    <row r="37" spans="1:25" ht="24.95" customHeight="1" x14ac:dyDescent="0.25">
      <c r="A37" s="27"/>
      <c r="B37" s="28" t="s">
        <v>29</v>
      </c>
      <c r="C37" s="28"/>
      <c r="D37" s="28"/>
      <c r="E37" s="29">
        <v>0</v>
      </c>
      <c r="F37" s="40">
        <f>[1]FIN2011!$G6</f>
        <v>0</v>
      </c>
      <c r="G37" s="40">
        <f>[2]FIN2012!$G$6</f>
        <v>0</v>
      </c>
      <c r="H37" s="29">
        <f>[3]FIN2013!$G6</f>
        <v>0</v>
      </c>
      <c r="I37" s="29">
        <f>[4]FIN2014!$G6</f>
        <v>0</v>
      </c>
      <c r="J37" s="29">
        <v>0</v>
      </c>
      <c r="K37" s="29">
        <v>0</v>
      </c>
      <c r="L37" s="29">
        <v>0</v>
      </c>
      <c r="M37" s="29">
        <v>0</v>
      </c>
      <c r="N37" s="69"/>
      <c r="Q37">
        <v>0</v>
      </c>
      <c r="R37">
        <v>0</v>
      </c>
      <c r="S37">
        <v>0</v>
      </c>
      <c r="V37" s="62"/>
      <c r="W37" s="62"/>
      <c r="X37" s="62"/>
      <c r="Y37" s="62"/>
    </row>
    <row r="38" spans="1:25" ht="24.95" customHeight="1" x14ac:dyDescent="0.25">
      <c r="A38" s="27"/>
      <c r="B38" s="28" t="s">
        <v>8</v>
      </c>
      <c r="C38" s="28"/>
      <c r="D38" s="28"/>
      <c r="E38" s="47">
        <f t="shared" ref="E38:I38" si="8">SUM(E39:E41)</f>
        <v>0</v>
      </c>
      <c r="F38" s="40">
        <v>0</v>
      </c>
      <c r="G38" s="47">
        <f t="shared" si="8"/>
        <v>0</v>
      </c>
      <c r="H38" s="47">
        <f t="shared" si="8"/>
        <v>0</v>
      </c>
      <c r="I38" s="47">
        <f t="shared" si="8"/>
        <v>0</v>
      </c>
      <c r="J38" s="47">
        <v>0</v>
      </c>
      <c r="K38" s="47">
        <v>0</v>
      </c>
      <c r="L38" s="47">
        <v>0</v>
      </c>
      <c r="M38" s="47">
        <v>0</v>
      </c>
      <c r="N38" s="73"/>
      <c r="Q38">
        <v>0</v>
      </c>
      <c r="R38">
        <v>0</v>
      </c>
      <c r="S38">
        <v>0</v>
      </c>
      <c r="V38" s="62"/>
      <c r="W38" s="62"/>
      <c r="X38" s="62"/>
      <c r="Y38" s="62"/>
    </row>
    <row r="39" spans="1:25" ht="24.95" customHeight="1" x14ac:dyDescent="0.25">
      <c r="A39" s="27"/>
      <c r="B39" s="27"/>
      <c r="C39" s="34" t="s">
        <v>9</v>
      </c>
      <c r="D39" s="28"/>
      <c r="E39" s="40">
        <v>0</v>
      </c>
      <c r="F39" s="40">
        <f>[1]FIN2011!$G8</f>
        <v>0</v>
      </c>
      <c r="G39" s="40">
        <f>[2]FIN2012!$G$8</f>
        <v>0</v>
      </c>
      <c r="H39" s="29">
        <f>[3]FIN2013!$G8</f>
        <v>0</v>
      </c>
      <c r="I39" s="29">
        <f>[4]FIN2014!$G8</f>
        <v>0</v>
      </c>
      <c r="J39" s="29">
        <v>0</v>
      </c>
      <c r="K39" s="29">
        <v>0</v>
      </c>
      <c r="L39" s="29">
        <v>0</v>
      </c>
      <c r="M39" s="29">
        <v>0</v>
      </c>
      <c r="N39" s="69"/>
      <c r="Q39">
        <v>0</v>
      </c>
      <c r="R39">
        <v>0</v>
      </c>
      <c r="S39">
        <v>0</v>
      </c>
      <c r="V39" s="62"/>
      <c r="W39" s="62"/>
      <c r="X39" s="62"/>
      <c r="Y39" s="62"/>
    </row>
    <row r="40" spans="1:25" ht="24.95" customHeight="1" x14ac:dyDescent="0.25">
      <c r="A40" s="27"/>
      <c r="B40" s="27"/>
      <c r="C40" s="37" t="s">
        <v>10</v>
      </c>
      <c r="D40" s="28"/>
      <c r="E40" s="40">
        <v>0</v>
      </c>
      <c r="F40" s="40">
        <f>[1]FIN2011!$G9</f>
        <v>0</v>
      </c>
      <c r="G40" s="40">
        <f>[2]FIN2012!$G$9</f>
        <v>0</v>
      </c>
      <c r="H40" s="29">
        <f>[3]FIN2013!$G9</f>
        <v>0</v>
      </c>
      <c r="I40" s="29">
        <f>[4]FIN2014!$G9</f>
        <v>0</v>
      </c>
      <c r="J40" s="29">
        <v>0</v>
      </c>
      <c r="K40" s="29">
        <v>0</v>
      </c>
      <c r="L40" s="29">
        <v>0</v>
      </c>
      <c r="M40" s="29">
        <v>0</v>
      </c>
      <c r="N40" s="69"/>
      <c r="Q40">
        <v>0</v>
      </c>
      <c r="R40">
        <v>0</v>
      </c>
      <c r="S40">
        <v>0</v>
      </c>
      <c r="V40" s="62"/>
      <c r="W40" s="62"/>
      <c r="X40" s="62"/>
      <c r="Y40" s="62"/>
    </row>
    <row r="41" spans="1:25" ht="24.95" customHeight="1" x14ac:dyDescent="0.25">
      <c r="A41" s="27"/>
      <c r="B41" s="27"/>
      <c r="C41" s="37" t="s">
        <v>11</v>
      </c>
      <c r="D41" s="28"/>
      <c r="E41" s="40">
        <v>0</v>
      </c>
      <c r="F41" s="40">
        <f>[1]FIN2011!$G10</f>
        <v>0</v>
      </c>
      <c r="G41" s="40">
        <f>[2]FIN2012!$G$10</f>
        <v>0</v>
      </c>
      <c r="H41" s="29">
        <f>[3]FIN2013!$G10</f>
        <v>0</v>
      </c>
      <c r="I41" s="29">
        <f>[4]FIN2014!$G10</f>
        <v>0</v>
      </c>
      <c r="J41" s="29">
        <v>0</v>
      </c>
      <c r="K41" s="29">
        <v>0</v>
      </c>
      <c r="L41" s="29">
        <v>0</v>
      </c>
      <c r="M41" s="29">
        <v>0</v>
      </c>
      <c r="N41" s="69"/>
      <c r="Q41">
        <v>0</v>
      </c>
      <c r="R41">
        <v>0</v>
      </c>
      <c r="S41">
        <v>0</v>
      </c>
      <c r="V41" s="62"/>
      <c r="W41" s="62"/>
      <c r="X41" s="62"/>
      <c r="Y41" s="62"/>
    </row>
    <row r="42" spans="1:25" ht="24.95" customHeight="1" x14ac:dyDescent="0.25">
      <c r="A42" s="27"/>
      <c r="B42" s="38" t="s">
        <v>12</v>
      </c>
      <c r="C42" s="38"/>
      <c r="D42" s="28"/>
      <c r="E42" s="32">
        <f t="shared" ref="E42:I42" si="9">+E43+E46</f>
        <v>-59183</v>
      </c>
      <c r="F42" s="33">
        <f t="shared" si="9"/>
        <v>-8825</v>
      </c>
      <c r="G42" s="33">
        <f t="shared" si="9"/>
        <v>25813</v>
      </c>
      <c r="H42" s="33">
        <f t="shared" si="9"/>
        <v>61265</v>
      </c>
      <c r="I42" s="33">
        <f t="shared" si="9"/>
        <v>82945</v>
      </c>
      <c r="J42" s="33">
        <v>-86</v>
      </c>
      <c r="K42" s="33">
        <v>144</v>
      </c>
      <c r="L42" s="33">
        <v>0</v>
      </c>
      <c r="M42" s="33">
        <v>0</v>
      </c>
      <c r="N42" s="68"/>
      <c r="Q42">
        <v>-18729</v>
      </c>
      <c r="R42">
        <v>1716</v>
      </c>
      <c r="S42">
        <v>59521</v>
      </c>
      <c r="T42">
        <v>5843</v>
      </c>
      <c r="V42" s="62"/>
      <c r="W42" s="62"/>
      <c r="X42" s="62"/>
      <c r="Y42" s="62"/>
    </row>
    <row r="43" spans="1:25" ht="24.95" customHeight="1" x14ac:dyDescent="0.25">
      <c r="A43" s="27"/>
      <c r="B43" s="27"/>
      <c r="C43" s="37" t="s">
        <v>13</v>
      </c>
      <c r="D43" s="28"/>
      <c r="E43" s="51">
        <f t="shared" ref="E43:I43" si="10">SUM(E44:E45)</f>
        <v>-30607</v>
      </c>
      <c r="F43" s="52">
        <f t="shared" si="10"/>
        <v>-5152</v>
      </c>
      <c r="G43" s="52">
        <f t="shared" si="10"/>
        <v>23504</v>
      </c>
      <c r="H43" s="52">
        <f t="shared" si="10"/>
        <v>14252</v>
      </c>
      <c r="I43" s="52">
        <f t="shared" si="10"/>
        <v>42051</v>
      </c>
      <c r="J43" s="52">
        <v>20075</v>
      </c>
      <c r="K43" s="52">
        <v>40605</v>
      </c>
      <c r="L43" s="52">
        <v>0</v>
      </c>
      <c r="M43" s="52">
        <v>0</v>
      </c>
      <c r="N43" s="71"/>
      <c r="Q43">
        <v>-44454</v>
      </c>
      <c r="R43">
        <v>-41665</v>
      </c>
      <c r="S43">
        <v>9027</v>
      </c>
      <c r="T43">
        <v>31527</v>
      </c>
      <c r="V43" s="62"/>
      <c r="W43" s="62"/>
      <c r="X43" s="62"/>
      <c r="Y43" s="62"/>
    </row>
    <row r="44" spans="1:25" ht="24.95" customHeight="1" x14ac:dyDescent="0.25">
      <c r="A44" s="27"/>
      <c r="B44" s="27"/>
      <c r="C44" s="27"/>
      <c r="D44" s="39" t="s">
        <v>14</v>
      </c>
      <c r="E44" s="35">
        <v>-30607</v>
      </c>
      <c r="F44" s="36">
        <f>[1]FIN2011!$G13</f>
        <v>-5152</v>
      </c>
      <c r="G44" s="36">
        <f>[2]FIN2012!$G13</f>
        <v>23504</v>
      </c>
      <c r="H44" s="36">
        <f>[3]FIN2013!$G13</f>
        <v>14252</v>
      </c>
      <c r="I44" s="36">
        <f>[4]FIN2014!$G13</f>
        <v>42051</v>
      </c>
      <c r="J44" s="36">
        <v>20075</v>
      </c>
      <c r="K44" s="36">
        <v>40605</v>
      </c>
      <c r="L44" s="36">
        <v>0</v>
      </c>
      <c r="M44" s="35">
        <v>0</v>
      </c>
      <c r="N44" s="70"/>
      <c r="Q44">
        <v>-44454</v>
      </c>
      <c r="R44">
        <v>-41665</v>
      </c>
      <c r="S44">
        <v>9027</v>
      </c>
      <c r="T44">
        <v>31527</v>
      </c>
      <c r="V44" s="62"/>
      <c r="W44" s="62"/>
      <c r="X44" s="62"/>
      <c r="Y44" s="62"/>
    </row>
    <row r="45" spans="1:25" ht="24.95" customHeight="1" x14ac:dyDescent="0.25">
      <c r="A45" s="27"/>
      <c r="B45" s="27"/>
      <c r="C45" s="27"/>
      <c r="D45" s="39" t="s">
        <v>15</v>
      </c>
      <c r="E45" s="40">
        <v>0</v>
      </c>
      <c r="F45" s="30">
        <f>[1]FIN2011!$G14</f>
        <v>0</v>
      </c>
      <c r="G45" s="30">
        <f>[2]FIN2012!$G14</f>
        <v>0</v>
      </c>
      <c r="H45" s="30">
        <f>[3]FIN2013!$G14</f>
        <v>0</v>
      </c>
      <c r="I45" s="30">
        <f>[4]FIN2014!$G14</f>
        <v>0</v>
      </c>
      <c r="J45" s="30">
        <v>0</v>
      </c>
      <c r="K45" s="30">
        <v>0</v>
      </c>
      <c r="L45" s="30">
        <v>0</v>
      </c>
      <c r="M45" s="40">
        <v>0</v>
      </c>
      <c r="N45" s="75"/>
      <c r="Q45">
        <v>0</v>
      </c>
      <c r="R45">
        <v>0</v>
      </c>
      <c r="S45">
        <v>0</v>
      </c>
      <c r="T45">
        <v>0</v>
      </c>
      <c r="V45" s="62"/>
      <c r="W45" s="62"/>
      <c r="X45" s="62"/>
      <c r="Y45" s="62"/>
    </row>
    <row r="46" spans="1:25" ht="24.95" customHeight="1" x14ac:dyDescent="0.25">
      <c r="A46" s="27"/>
      <c r="B46" s="27"/>
      <c r="C46" s="37" t="s">
        <v>30</v>
      </c>
      <c r="D46" s="28"/>
      <c r="E46" s="51">
        <f t="shared" ref="E46:I46" si="11">SUM(E47:E50)</f>
        <v>-28576</v>
      </c>
      <c r="F46" s="52">
        <f t="shared" si="11"/>
        <v>-3673</v>
      </c>
      <c r="G46" s="52">
        <f t="shared" si="11"/>
        <v>2309</v>
      </c>
      <c r="H46" s="52">
        <f t="shared" si="11"/>
        <v>47013</v>
      </c>
      <c r="I46" s="52">
        <f t="shared" si="11"/>
        <v>40894</v>
      </c>
      <c r="J46" s="52">
        <v>-20161</v>
      </c>
      <c r="K46" s="52">
        <v>-40461</v>
      </c>
      <c r="L46" s="52">
        <v>0</v>
      </c>
      <c r="M46" s="52">
        <v>0</v>
      </c>
      <c r="N46" s="71"/>
      <c r="Q46">
        <v>25725</v>
      </c>
      <c r="R46">
        <v>43381</v>
      </c>
      <c r="S46">
        <v>50494</v>
      </c>
      <c r="T46">
        <v>-25684</v>
      </c>
      <c r="V46" s="62"/>
      <c r="W46" s="62"/>
      <c r="X46" s="62"/>
      <c r="Y46" s="62"/>
    </row>
    <row r="47" spans="1:25" ht="24.95" customHeight="1" x14ac:dyDescent="0.25">
      <c r="A47" s="27"/>
      <c r="B47" s="27"/>
      <c r="C47" s="27"/>
      <c r="D47" s="39" t="s">
        <v>16</v>
      </c>
      <c r="E47" s="40">
        <v>0</v>
      </c>
      <c r="F47" s="30">
        <f>[1]FIN2011!$G16</f>
        <v>0</v>
      </c>
      <c r="G47" s="30">
        <f>[2]FIN2012!$G$16</f>
        <v>0</v>
      </c>
      <c r="H47" s="30">
        <f>[3]FIN2013!$G16</f>
        <v>0</v>
      </c>
      <c r="I47" s="30">
        <f>[4]FIN2014!$G16</f>
        <v>0</v>
      </c>
      <c r="J47" s="30">
        <v>0</v>
      </c>
      <c r="K47" s="30">
        <v>0</v>
      </c>
      <c r="L47" s="30">
        <v>0</v>
      </c>
      <c r="M47" s="40">
        <v>0</v>
      </c>
      <c r="N47" s="75"/>
      <c r="Q47">
        <v>0</v>
      </c>
      <c r="R47">
        <v>0</v>
      </c>
      <c r="S47">
        <v>0</v>
      </c>
      <c r="V47" s="62"/>
      <c r="W47" s="62"/>
      <c r="X47" s="62"/>
      <c r="Y47" s="62"/>
    </row>
    <row r="48" spans="1:25" ht="24.95" customHeight="1" x14ac:dyDescent="0.25">
      <c r="A48" s="27"/>
      <c r="B48" s="27"/>
      <c r="C48" s="27"/>
      <c r="D48" s="39" t="s">
        <v>17</v>
      </c>
      <c r="E48" s="40">
        <v>0</v>
      </c>
      <c r="F48" s="30">
        <f>[1]FIN2011!$G17</f>
        <v>0</v>
      </c>
      <c r="G48" s="30">
        <f>[2]FIN2012!$G$16</f>
        <v>0</v>
      </c>
      <c r="H48" s="30">
        <f>[3]FIN2013!$G17</f>
        <v>0</v>
      </c>
      <c r="I48" s="30">
        <f>[4]FIN2014!$G17</f>
        <v>0</v>
      </c>
      <c r="J48" s="30">
        <v>0</v>
      </c>
      <c r="K48" s="30">
        <v>0</v>
      </c>
      <c r="L48" s="30">
        <v>0</v>
      </c>
      <c r="M48" s="40">
        <v>0</v>
      </c>
      <c r="N48" s="75"/>
      <c r="Q48">
        <v>0</v>
      </c>
      <c r="R48">
        <v>0</v>
      </c>
      <c r="S48">
        <v>0</v>
      </c>
      <c r="V48" s="62"/>
      <c r="W48" s="62"/>
      <c r="X48" s="62"/>
      <c r="Y48" s="62"/>
    </row>
    <row r="49" spans="1:25" ht="24.95" customHeight="1" x14ac:dyDescent="0.25">
      <c r="A49" s="27"/>
      <c r="B49" s="27"/>
      <c r="C49" s="27"/>
      <c r="D49" s="39" t="s">
        <v>18</v>
      </c>
      <c r="E49" s="35">
        <v>-726</v>
      </c>
      <c r="F49" s="35">
        <f>[1]FIN2011!$G18</f>
        <v>7950</v>
      </c>
      <c r="G49" s="41" t="s">
        <v>35</v>
      </c>
      <c r="H49" s="41" t="s">
        <v>35</v>
      </c>
      <c r="I49" s="41" t="s">
        <v>35</v>
      </c>
      <c r="J49" s="41"/>
      <c r="K49" s="41"/>
      <c r="L49" s="41"/>
      <c r="M49" s="41"/>
      <c r="N49" s="72"/>
      <c r="Q49" t="s">
        <v>35</v>
      </c>
      <c r="R49" t="s">
        <v>35</v>
      </c>
      <c r="S49" t="s">
        <v>35</v>
      </c>
      <c r="T49" t="s">
        <v>35</v>
      </c>
      <c r="V49" s="62"/>
      <c r="W49" s="62"/>
      <c r="X49" s="62"/>
      <c r="Y49" s="62"/>
    </row>
    <row r="50" spans="1:25" ht="24.95" customHeight="1" x14ac:dyDescent="0.25">
      <c r="A50" s="42"/>
      <c r="B50" s="42"/>
      <c r="C50" s="27"/>
      <c r="D50" s="39" t="s">
        <v>19</v>
      </c>
      <c r="E50" s="35">
        <v>-27850</v>
      </c>
      <c r="F50" s="36">
        <f>[1]FIN2011!$G19</f>
        <v>-11623</v>
      </c>
      <c r="G50" s="36">
        <f>[2]FIN2012!$G19</f>
        <v>2309</v>
      </c>
      <c r="H50" s="36">
        <f>[3]FIN2013!$G19</f>
        <v>47013</v>
      </c>
      <c r="I50" s="36">
        <f>[4]FIN2014!$G19</f>
        <v>40894</v>
      </c>
      <c r="J50" s="36">
        <v>-20161</v>
      </c>
      <c r="K50" s="36">
        <v>-40461</v>
      </c>
      <c r="L50" s="36">
        <v>0</v>
      </c>
      <c r="M50" s="35">
        <v>0</v>
      </c>
      <c r="N50" s="70"/>
      <c r="Q50">
        <v>25725</v>
      </c>
      <c r="R50">
        <v>43381</v>
      </c>
      <c r="S50">
        <v>50494</v>
      </c>
      <c r="T50">
        <v>-25684</v>
      </c>
      <c r="V50" s="62"/>
      <c r="W50" s="62"/>
      <c r="X50" s="62"/>
      <c r="Y50" s="62"/>
    </row>
    <row r="51" spans="1:25" ht="24.95" customHeight="1" x14ac:dyDescent="0.25">
      <c r="A51" s="27"/>
      <c r="B51" s="38" t="s">
        <v>20</v>
      </c>
      <c r="C51" s="38"/>
      <c r="D51" s="28"/>
      <c r="E51" s="32">
        <f t="shared" ref="E51:I51" si="12">SUM(E52:E54)</f>
        <v>67421</v>
      </c>
      <c r="F51" s="33">
        <f t="shared" si="12"/>
        <v>49842</v>
      </c>
      <c r="G51" s="33">
        <f t="shared" si="12"/>
        <v>201568</v>
      </c>
      <c r="H51" s="33">
        <f t="shared" si="12"/>
        <v>168044</v>
      </c>
      <c r="I51" s="33">
        <f t="shared" si="12"/>
        <v>-1700</v>
      </c>
      <c r="J51" s="33">
        <v>-5410</v>
      </c>
      <c r="K51" s="33">
        <v>-115412</v>
      </c>
      <c r="L51" s="33">
        <v>74348</v>
      </c>
      <c r="M51" s="33">
        <v>8551</v>
      </c>
      <c r="N51" s="68"/>
      <c r="Q51">
        <v>26063</v>
      </c>
      <c r="R51">
        <v>92946</v>
      </c>
      <c r="S51">
        <v>-91657</v>
      </c>
      <c r="T51">
        <v>61488</v>
      </c>
      <c r="V51" s="62"/>
      <c r="W51" s="62"/>
      <c r="X51" s="62"/>
      <c r="Y51" s="62"/>
    </row>
    <row r="52" spans="1:25" ht="24.95" customHeight="1" x14ac:dyDescent="0.25">
      <c r="A52" s="27"/>
      <c r="B52" s="27"/>
      <c r="C52" s="39" t="s">
        <v>21</v>
      </c>
      <c r="D52" s="28"/>
      <c r="E52" s="40">
        <v>0</v>
      </c>
      <c r="F52" s="30">
        <f>[1]FIN2011!$G21</f>
        <v>0</v>
      </c>
      <c r="G52" s="30">
        <f>[2]FIN2012!$G21</f>
        <v>0</v>
      </c>
      <c r="H52" s="30">
        <f>[3]FIN2013!$G21</f>
        <v>0</v>
      </c>
      <c r="I52" s="30">
        <f>[4]FIN2014!$G21</f>
        <v>0</v>
      </c>
      <c r="J52" s="30">
        <v>0</v>
      </c>
      <c r="K52" s="30">
        <v>0</v>
      </c>
      <c r="L52" s="30">
        <v>0</v>
      </c>
      <c r="M52" s="40">
        <v>0</v>
      </c>
      <c r="N52" s="75"/>
      <c r="Q52">
        <v>0</v>
      </c>
      <c r="R52">
        <v>0</v>
      </c>
      <c r="S52">
        <v>0</v>
      </c>
      <c r="V52" s="62"/>
      <c r="W52" s="62"/>
      <c r="X52" s="62"/>
      <c r="Y52" s="62"/>
    </row>
    <row r="53" spans="1:25" ht="24.95" customHeight="1" x14ac:dyDescent="0.25">
      <c r="A53" s="27"/>
      <c r="B53" s="27"/>
      <c r="C53" s="39" t="s">
        <v>22</v>
      </c>
      <c r="D53" s="28"/>
      <c r="E53" s="40">
        <v>0</v>
      </c>
      <c r="F53" s="30">
        <f>[1]FIN2011!$G22</f>
        <v>0</v>
      </c>
      <c r="G53" s="30">
        <f>[2]FIN2012!$G22</f>
        <v>0</v>
      </c>
      <c r="H53" s="30">
        <f>[3]FIN2013!$G22</f>
        <v>0</v>
      </c>
      <c r="I53" s="30">
        <f>[4]FIN2014!$G22</f>
        <v>0</v>
      </c>
      <c r="J53" s="30">
        <v>0</v>
      </c>
      <c r="K53" s="30">
        <v>0</v>
      </c>
      <c r="L53" s="30">
        <v>0</v>
      </c>
      <c r="M53" s="40">
        <v>0</v>
      </c>
      <c r="N53" s="75"/>
      <c r="Q53">
        <v>0</v>
      </c>
      <c r="R53">
        <v>0</v>
      </c>
      <c r="S53">
        <v>0</v>
      </c>
      <c r="V53" s="62"/>
      <c r="W53" s="62"/>
      <c r="X53" s="62"/>
      <c r="Y53" s="62"/>
    </row>
    <row r="54" spans="1:25" ht="24.95" customHeight="1" x14ac:dyDescent="0.2">
      <c r="A54" s="44"/>
      <c r="B54" s="44"/>
      <c r="C54" s="39" t="s">
        <v>23</v>
      </c>
      <c r="D54" s="28"/>
      <c r="E54" s="35">
        <v>67421</v>
      </c>
      <c r="F54" s="36">
        <f>[1]FIN2011!$G23</f>
        <v>49842</v>
      </c>
      <c r="G54" s="36">
        <f>[2]FIN2012!$G23</f>
        <v>201568</v>
      </c>
      <c r="H54" s="36">
        <f>[3]FIN2013!$G23</f>
        <v>168044</v>
      </c>
      <c r="I54" s="36">
        <f>[4]FIN2014!$G23</f>
        <v>-1700</v>
      </c>
      <c r="J54" s="36">
        <v>-5410</v>
      </c>
      <c r="K54" s="36">
        <v>-115412</v>
      </c>
      <c r="L54" s="36">
        <v>74348</v>
      </c>
      <c r="M54" s="35">
        <v>8551</v>
      </c>
      <c r="N54" s="70"/>
      <c r="Q54">
        <v>26063</v>
      </c>
      <c r="R54">
        <v>92946</v>
      </c>
      <c r="S54">
        <v>-91657</v>
      </c>
      <c r="T54">
        <v>61488</v>
      </c>
      <c r="V54" s="62"/>
      <c r="W54" s="62"/>
      <c r="X54" s="62"/>
      <c r="Y54" s="62"/>
    </row>
    <row r="55" spans="1:25" ht="24.95" customHeight="1" x14ac:dyDescent="0.25">
      <c r="A55" s="27"/>
      <c r="B55" s="38" t="s">
        <v>33</v>
      </c>
      <c r="C55" s="45"/>
      <c r="D55" s="10"/>
      <c r="E55" s="32">
        <v>394926</v>
      </c>
      <c r="F55" s="33">
        <f>[1]FIN2011!$G24</f>
        <v>2375</v>
      </c>
      <c r="G55" s="33">
        <f>[2]FIN2012!$G24</f>
        <v>415694</v>
      </c>
      <c r="H55" s="33">
        <f>[3]FIN2013!$G24</f>
        <v>293146</v>
      </c>
      <c r="I55" s="33">
        <f>[4]FIN2014!$G24</f>
        <v>549271.99999999988</v>
      </c>
      <c r="J55" s="33">
        <v>-80427.000000000466</v>
      </c>
      <c r="K55" s="33">
        <v>-26706</v>
      </c>
      <c r="L55" s="33">
        <v>110042</v>
      </c>
      <c r="M55" s="32">
        <v>963</v>
      </c>
      <c r="N55" s="74"/>
      <c r="Q55">
        <v>354195.00000000047</v>
      </c>
      <c r="R55">
        <v>320139</v>
      </c>
      <c r="S55">
        <v>192570</v>
      </c>
      <c r="T55">
        <v>129189</v>
      </c>
      <c r="V55" s="62"/>
      <c r="W55" s="62"/>
      <c r="X55" s="62"/>
      <c r="Y55" s="62"/>
    </row>
    <row r="56" spans="1:25" ht="24.95" customHeight="1" x14ac:dyDescent="0.25">
      <c r="A56" s="27"/>
      <c r="B56" s="46" t="s">
        <v>24</v>
      </c>
      <c r="C56" s="45"/>
      <c r="D56" s="10"/>
      <c r="E56" s="32">
        <v>200590</v>
      </c>
      <c r="F56" s="33">
        <f>[1]FIN2011!$G25</f>
        <v>141569</v>
      </c>
      <c r="G56" s="33">
        <f>[2]FIN2012!$G25</f>
        <v>88824</v>
      </c>
      <c r="H56" s="33">
        <f>[3]FIN2013!$G25</f>
        <v>58802</v>
      </c>
      <c r="I56" s="33">
        <f>[4]FIN2014!$G25</f>
        <v>332287</v>
      </c>
      <c r="J56" s="33">
        <v>-2845</v>
      </c>
      <c r="K56" s="33">
        <v>236459</v>
      </c>
      <c r="L56" s="33">
        <v>-269701</v>
      </c>
      <c r="M56" s="32">
        <v>0</v>
      </c>
      <c r="N56" s="74"/>
      <c r="Q56">
        <v>207182</v>
      </c>
      <c r="R56">
        <v>138161</v>
      </c>
      <c r="S56">
        <v>752693</v>
      </c>
      <c r="T56">
        <v>243542</v>
      </c>
      <c r="V56" s="62"/>
      <c r="W56" s="62"/>
      <c r="X56" s="62"/>
      <c r="Y56" s="62"/>
    </row>
    <row r="57" spans="1:25" ht="24.95" customHeight="1" x14ac:dyDescent="0.25">
      <c r="A57" s="27"/>
      <c r="B57" s="49" t="s">
        <v>26</v>
      </c>
      <c r="C57" s="45"/>
      <c r="D57" s="10"/>
      <c r="E57" s="32">
        <v>101857</v>
      </c>
      <c r="F57" s="33">
        <f>[1]FIN2011!$G26+[1]FIN2011!$G$27</f>
        <v>705649</v>
      </c>
      <c r="G57" s="33">
        <f>[2]FIN2012!$G26+[2]FIN2012!$G$27</f>
        <v>201431</v>
      </c>
      <c r="H57" s="33">
        <f>[3]FIN2013!$G26+[3]FIN2013!$G$27</f>
        <v>-100423</v>
      </c>
      <c r="I57" s="33">
        <f>[4]FIN2014!$G26+[4]FIN2014!$G$27</f>
        <v>61720</v>
      </c>
      <c r="J57" s="33">
        <v>-40053</v>
      </c>
      <c r="K57" s="33">
        <v>196720</v>
      </c>
      <c r="L57" s="33">
        <v>-152385</v>
      </c>
      <c r="M57" s="32">
        <v>-8428</v>
      </c>
      <c r="N57" s="74"/>
      <c r="Q57">
        <v>-35431</v>
      </c>
      <c r="R57">
        <v>-124761</v>
      </c>
      <c r="S57">
        <v>64789</v>
      </c>
      <c r="T57">
        <v>-94717</v>
      </c>
      <c r="V57" s="62"/>
      <c r="W57" s="62"/>
      <c r="X57" s="62"/>
      <c r="Y57" s="62"/>
    </row>
    <row r="58" spans="1:25" ht="12.75" customHeight="1" x14ac:dyDescent="0.25">
      <c r="A58" s="27"/>
      <c r="B58" s="49"/>
      <c r="C58" s="45"/>
      <c r="D58" s="10"/>
      <c r="E58" s="32"/>
      <c r="F58" s="33"/>
      <c r="G58" s="33"/>
      <c r="H58" s="33"/>
      <c r="I58" s="33"/>
      <c r="J58" s="33">
        <v>0</v>
      </c>
      <c r="K58" s="33">
        <v>0</v>
      </c>
      <c r="L58" s="33">
        <v>0</v>
      </c>
      <c r="M58" s="32">
        <v>0</v>
      </c>
      <c r="N58" s="74"/>
      <c r="V58" s="62"/>
      <c r="W58" s="62"/>
      <c r="X58" s="62"/>
      <c r="Y58" s="62"/>
    </row>
    <row r="59" spans="1:25" ht="24.95" customHeight="1" x14ac:dyDescent="0.25">
      <c r="A59" s="53" t="s">
        <v>34</v>
      </c>
      <c r="B59" s="53"/>
      <c r="C59" s="54"/>
      <c r="D59" s="54"/>
      <c r="E59" s="55">
        <f t="shared" ref="E59:I59" si="13">E13-E36</f>
        <v>163327</v>
      </c>
      <c r="F59" s="56">
        <f t="shared" si="13"/>
        <v>41580</v>
      </c>
      <c r="G59" s="56">
        <f t="shared" si="13"/>
        <v>256267</v>
      </c>
      <c r="H59" s="56">
        <f t="shared" si="13"/>
        <v>-198446</v>
      </c>
      <c r="I59" s="56">
        <f t="shared" si="13"/>
        <v>470943.00000000012</v>
      </c>
      <c r="J59" s="56">
        <v>75543.000000000466</v>
      </c>
      <c r="K59" s="56">
        <v>-6648</v>
      </c>
      <c r="L59" s="56">
        <v>-89459</v>
      </c>
      <c r="M59" s="56">
        <v>-82</v>
      </c>
      <c r="N59" s="76"/>
      <c r="Q59">
        <v>-22665.000000000466</v>
      </c>
      <c r="R59">
        <v>333411</v>
      </c>
      <c r="S59">
        <v>442596</v>
      </c>
      <c r="T59">
        <v>-155451</v>
      </c>
      <c r="V59" s="62"/>
      <c r="W59" s="62"/>
      <c r="X59" s="62"/>
      <c r="Y59" s="62"/>
    </row>
    <row r="60" spans="1:25" s="1" customFormat="1" ht="30" customHeight="1" x14ac:dyDescent="0.2">
      <c r="A60" s="39" t="s">
        <v>28</v>
      </c>
      <c r="B60" s="39"/>
      <c r="C60" s="39"/>
      <c r="D60" s="39"/>
      <c r="E60" s="57">
        <f t="shared" ref="E60:I60" si="14">E11-E59</f>
        <v>0</v>
      </c>
      <c r="F60" s="57">
        <f t="shared" si="14"/>
        <v>0</v>
      </c>
      <c r="G60" s="57">
        <f t="shared" si="14"/>
        <v>0</v>
      </c>
      <c r="H60" s="57">
        <f t="shared" si="14"/>
        <v>0</v>
      </c>
      <c r="I60" s="57">
        <f t="shared" si="14"/>
        <v>0</v>
      </c>
      <c r="J60" s="57">
        <v>-4.6566128730773926E-10</v>
      </c>
      <c r="K60" s="57">
        <v>0</v>
      </c>
      <c r="L60" s="57">
        <v>0</v>
      </c>
      <c r="M60" s="57">
        <v>0</v>
      </c>
      <c r="N60" s="77"/>
      <c r="Q60" s="1">
        <v>4.6566128730773926E-10</v>
      </c>
      <c r="R60" s="1">
        <v>0</v>
      </c>
      <c r="S60" s="1">
        <v>0</v>
      </c>
      <c r="T60" s="1">
        <v>0</v>
      </c>
      <c r="V60" s="62"/>
      <c r="W60" s="62"/>
      <c r="X60" s="62"/>
      <c r="Y60" s="62"/>
    </row>
    <row r="61" spans="1:25" ht="24.95" customHeight="1" x14ac:dyDescent="0.2"/>
    <row r="62" spans="1:25" ht="24.95" customHeight="1" x14ac:dyDescent="0.2"/>
    <row r="63" spans="1:25" ht="24.95" customHeight="1" x14ac:dyDescent="0.2"/>
    <row r="64" spans="1:25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</sheetData>
  <mergeCells count="3">
    <mergeCell ref="A1:M1"/>
    <mergeCell ref="A3:N3"/>
    <mergeCell ref="A5:D5"/>
  </mergeCells>
  <printOptions horizontalCentered="1"/>
  <pageMargins left="0.47244094488188981" right="0.51181102362204722" top="0.86614173228346458" bottom="0.39370078740157483" header="0" footer="0"/>
  <pageSetup paperSize="9" scale="50" orientation="portrait" r:id="rId1"/>
  <headerFooter alignWithMargins="0">
    <oddHeader>&amp;C&amp;"TH SarabunPSK,Regular"&amp;32
-83-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22"/>
  <sheetViews>
    <sheetView tabSelected="1" topLeftCell="A25" zoomScale="50" zoomScaleNormal="50" workbookViewId="0">
      <selection activeCell="U35" sqref="U35"/>
    </sheetView>
  </sheetViews>
  <sheetFormatPr defaultRowHeight="12.75" x14ac:dyDescent="0.2"/>
  <cols>
    <col min="1" max="1" width="6.7109375" customWidth="1"/>
    <col min="2" max="2" width="5.28515625" customWidth="1"/>
    <col min="3" max="3" width="10.7109375" customWidth="1"/>
    <col min="4" max="4" width="98.28515625" customWidth="1"/>
    <col min="5" max="9" width="20.7109375" hidden="1" customWidth="1"/>
    <col min="10" max="10" width="1.42578125" hidden="1" customWidth="1"/>
    <col min="11" max="15" width="35.7109375" customWidth="1"/>
    <col min="19" max="19" width="22.42578125" customWidth="1"/>
  </cols>
  <sheetData>
    <row r="1" spans="1:16" ht="19.899999999999999" customHeight="1" x14ac:dyDescent="0.2">
      <c r="A1" s="157"/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80"/>
    </row>
    <row r="2" spans="1:16" ht="24.75" hidden="1" customHeight="1" x14ac:dyDescent="0.35">
      <c r="A2" s="81"/>
      <c r="B2" s="81"/>
      <c r="C2" s="81"/>
      <c r="D2" s="81"/>
      <c r="E2" s="82"/>
      <c r="F2" s="81"/>
      <c r="G2" s="81"/>
      <c r="H2" s="81"/>
      <c r="I2" s="81"/>
      <c r="J2" s="81"/>
      <c r="K2" s="81"/>
      <c r="L2" s="59"/>
      <c r="M2" s="59"/>
      <c r="N2" s="59"/>
      <c r="O2" s="59"/>
    </row>
    <row r="3" spans="1:16" s="58" customFormat="1" ht="36" customHeight="1" x14ac:dyDescent="0.3">
      <c r="A3" s="158" t="s">
        <v>27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spans="1:16" s="58" customFormat="1" ht="36" customHeight="1" x14ac:dyDescent="0.35">
      <c r="A4" s="83"/>
      <c r="B4" s="83"/>
      <c r="C4" s="83"/>
      <c r="D4" s="83"/>
      <c r="E4" s="84"/>
      <c r="F4" s="84"/>
      <c r="G4" s="84"/>
      <c r="H4" s="84"/>
      <c r="I4" s="84"/>
      <c r="J4" s="84"/>
      <c r="K4" s="84"/>
      <c r="L4" s="59"/>
      <c r="M4" s="59"/>
      <c r="O4" s="84" t="s">
        <v>0</v>
      </c>
    </row>
    <row r="5" spans="1:16" s="58" customFormat="1" ht="36" customHeight="1" x14ac:dyDescent="0.3">
      <c r="A5" s="156"/>
      <c r="B5" s="156"/>
      <c r="C5" s="156"/>
      <c r="D5" s="156"/>
      <c r="E5" s="85">
        <v>2010</v>
      </c>
      <c r="F5" s="85">
        <v>2011</v>
      </c>
      <c r="G5" s="85">
        <v>2012</v>
      </c>
      <c r="H5" s="85">
        <v>2013</v>
      </c>
      <c r="I5" s="85">
        <v>2014</v>
      </c>
      <c r="J5" s="85">
        <v>2015</v>
      </c>
      <c r="K5" s="85">
        <v>2016</v>
      </c>
      <c r="L5" s="85">
        <v>2017</v>
      </c>
      <c r="M5" s="85">
        <v>2018</v>
      </c>
      <c r="N5" s="85">
        <v>2019</v>
      </c>
      <c r="O5" s="85">
        <v>2020</v>
      </c>
    </row>
    <row r="6" spans="1:16" s="58" customFormat="1" ht="36" customHeight="1" x14ac:dyDescent="0.35">
      <c r="A6" s="86" t="s">
        <v>1</v>
      </c>
      <c r="B6" s="86"/>
      <c r="C6" s="87"/>
      <c r="D6" s="87"/>
      <c r="E6" s="88"/>
      <c r="F6" s="88"/>
      <c r="G6" s="88"/>
      <c r="H6" s="88"/>
      <c r="I6" s="88"/>
      <c r="J6" s="88"/>
      <c r="K6" s="88"/>
      <c r="L6" s="88"/>
      <c r="M6" s="59"/>
      <c r="N6" s="59"/>
      <c r="O6" s="59"/>
    </row>
    <row r="7" spans="1:16" s="58" customFormat="1" ht="36" customHeight="1" x14ac:dyDescent="0.3">
      <c r="A7" s="142" t="s">
        <v>41</v>
      </c>
      <c r="B7" s="154" t="s">
        <v>47</v>
      </c>
      <c r="C7" s="154"/>
      <c r="D7" s="154"/>
      <c r="E7" s="89">
        <v>162678</v>
      </c>
      <c r="F7" s="87">
        <f>[1]FIN2011!$G30</f>
        <v>78479</v>
      </c>
      <c r="G7" s="87">
        <f>[2]FIN2012!$G30</f>
        <v>343034</v>
      </c>
      <c r="H7" s="87">
        <f>[3]FIN2013!$G30</f>
        <v>-129239</v>
      </c>
      <c r="I7" s="87">
        <f>[4]FIN2014!$G30</f>
        <v>521632</v>
      </c>
      <c r="J7" s="87">
        <f>'[5]change 2015 (Reconcile)'!$C7</f>
        <v>141362</v>
      </c>
      <c r="K7" s="87">
        <v>260981</v>
      </c>
      <c r="L7" s="87">
        <v>329616</v>
      </c>
      <c r="M7" s="87">
        <v>-1118</v>
      </c>
      <c r="N7" s="87">
        <v>-3788</v>
      </c>
      <c r="O7" s="87">
        <v>419329</v>
      </c>
    </row>
    <row r="8" spans="1:16" s="58" customFormat="1" ht="36" customHeight="1" x14ac:dyDescent="0.3">
      <c r="A8" s="142" t="s">
        <v>42</v>
      </c>
      <c r="B8" s="154" t="s">
        <v>48</v>
      </c>
      <c r="C8" s="154"/>
      <c r="D8" s="154"/>
      <c r="E8" s="89">
        <v>-989</v>
      </c>
      <c r="F8" s="87">
        <f>[1]FIN2011!$G31</f>
        <v>36428</v>
      </c>
      <c r="G8" s="87">
        <f>[2]FIN2012!$G31</f>
        <v>86271</v>
      </c>
      <c r="H8" s="87">
        <f>[3]FIN2013!$G31</f>
        <v>63241</v>
      </c>
      <c r="I8" s="87">
        <f>[4]FIN2014!$G31</f>
        <v>47415</v>
      </c>
      <c r="J8" s="87">
        <f>'[5]change 2015 (Reconcile)'!$C8</f>
        <v>59037</v>
      </c>
      <c r="K8" s="87">
        <v>34561</v>
      </c>
      <c r="L8" s="87">
        <v>24044</v>
      </c>
      <c r="M8" s="87">
        <v>91151</v>
      </c>
      <c r="N8" s="87">
        <v>48371</v>
      </c>
      <c r="O8" s="87">
        <v>63487</v>
      </c>
    </row>
    <row r="9" spans="1:16" s="58" customFormat="1" ht="36" customHeight="1" x14ac:dyDescent="0.3">
      <c r="A9" s="142" t="s">
        <v>43</v>
      </c>
      <c r="B9" s="154" t="s">
        <v>49</v>
      </c>
      <c r="C9" s="154"/>
      <c r="D9" s="154"/>
      <c r="E9" s="89">
        <v>340</v>
      </c>
      <c r="F9" s="87">
        <f>[1]FIN2011!$G32</f>
        <v>471</v>
      </c>
      <c r="G9" s="87">
        <f>[2]FIN2012!$G32</f>
        <v>496</v>
      </c>
      <c r="H9" s="87">
        <f>[3]FIN2013!$G32</f>
        <v>5966</v>
      </c>
      <c r="I9" s="87">
        <f>[4]FIN2014!$G32</f>
        <v>3274</v>
      </c>
      <c r="J9" s="87">
        <f>'[5]change 2015 (Reconcile)'!$C9</f>
        <v>563</v>
      </c>
      <c r="K9" s="87">
        <v>1033</v>
      </c>
      <c r="L9" s="90">
        <v>216</v>
      </c>
      <c r="M9" s="87">
        <v>351</v>
      </c>
      <c r="N9" s="87">
        <v>-74</v>
      </c>
      <c r="O9" s="87">
        <v>2879</v>
      </c>
    </row>
    <row r="10" spans="1:16" s="58" customFormat="1" ht="36" customHeight="1" x14ac:dyDescent="0.3">
      <c r="A10" s="142" t="s">
        <v>44</v>
      </c>
      <c r="B10" s="154" t="s">
        <v>50</v>
      </c>
      <c r="C10" s="154"/>
      <c r="D10" s="154"/>
      <c r="E10" s="91">
        <v>0</v>
      </c>
      <c r="F10" s="92">
        <f>[1]FIN2011!$G33</f>
        <v>0</v>
      </c>
      <c r="G10" s="92">
        <v>0</v>
      </c>
      <c r="H10" s="92">
        <f>[3]FIN2013!$G33</f>
        <v>0</v>
      </c>
      <c r="I10" s="92">
        <f>[4]FIN2014!$G33</f>
        <v>0</v>
      </c>
      <c r="J10" s="92"/>
      <c r="K10" s="92"/>
      <c r="L10" s="92">
        <v>0</v>
      </c>
      <c r="M10" s="92"/>
      <c r="N10" s="92"/>
      <c r="O10" s="92"/>
    </row>
    <row r="11" spans="1:16" s="138" customFormat="1" ht="36" customHeight="1" x14ac:dyDescent="0.3">
      <c r="A11" s="143" t="s">
        <v>45</v>
      </c>
      <c r="B11" s="154" t="s">
        <v>52</v>
      </c>
      <c r="C11" s="154"/>
      <c r="D11" s="154"/>
      <c r="E11" s="137">
        <f t="shared" ref="E11" si="0">E7-E8-E9-E10</f>
        <v>163327</v>
      </c>
      <c r="F11" s="136">
        <f t="shared" ref="F11:H11" si="1">F7-F8-F9-F10</f>
        <v>41580</v>
      </c>
      <c r="G11" s="136">
        <f t="shared" si="1"/>
        <v>256267</v>
      </c>
      <c r="H11" s="136">
        <f t="shared" si="1"/>
        <v>-198446</v>
      </c>
      <c r="I11" s="136">
        <f t="shared" ref="I11:J11" si="2">I7-I8-I9-I10</f>
        <v>470943</v>
      </c>
      <c r="J11" s="136">
        <f t="shared" si="2"/>
        <v>81762</v>
      </c>
      <c r="K11" s="136">
        <v>225387</v>
      </c>
      <c r="L11" s="136">
        <v>305356</v>
      </c>
      <c r="M11" s="136">
        <v>-92620</v>
      </c>
      <c r="N11" s="136">
        <v>-52085</v>
      </c>
      <c r="O11" s="136">
        <v>352963</v>
      </c>
    </row>
    <row r="12" spans="1:16" s="138" customFormat="1" ht="54" customHeight="1" x14ac:dyDescent="0.3">
      <c r="A12" s="144" t="s">
        <v>46</v>
      </c>
      <c r="B12" s="155" t="s">
        <v>51</v>
      </c>
      <c r="C12" s="155"/>
      <c r="D12" s="155"/>
      <c r="E12" s="139"/>
      <c r="F12" s="140"/>
      <c r="G12" s="140"/>
      <c r="H12" s="140"/>
      <c r="I12" s="140"/>
      <c r="J12" s="140"/>
      <c r="K12" s="146">
        <v>0</v>
      </c>
      <c r="L12" s="146">
        <v>0</v>
      </c>
      <c r="M12" s="146">
        <v>0</v>
      </c>
      <c r="N12" s="140">
        <v>-2</v>
      </c>
      <c r="O12" s="140">
        <v>-3</v>
      </c>
      <c r="P12" s="141"/>
    </row>
    <row r="13" spans="1:16" s="78" customFormat="1" ht="36" customHeight="1" x14ac:dyDescent="0.35">
      <c r="A13" s="93" t="s">
        <v>7</v>
      </c>
      <c r="B13" s="94"/>
      <c r="C13" s="94"/>
      <c r="D13" s="94"/>
      <c r="E13" s="95"/>
      <c r="F13" s="94"/>
      <c r="G13" s="94"/>
      <c r="H13" s="94"/>
      <c r="I13" s="94"/>
      <c r="J13" s="94"/>
      <c r="K13" s="94"/>
      <c r="L13" s="94"/>
      <c r="M13" s="95"/>
      <c r="N13" s="96"/>
      <c r="O13" s="96"/>
    </row>
    <row r="14" spans="1:16" s="58" customFormat="1" ht="36" customHeight="1" x14ac:dyDescent="0.3">
      <c r="A14" s="97" t="s">
        <v>31</v>
      </c>
      <c r="B14" s="97"/>
      <c r="C14" s="97"/>
      <c r="D14" s="97"/>
      <c r="E14" s="98" t="e">
        <f>+E15+E16+E20+E29+E33+E34+#REF!</f>
        <v>#REF!</v>
      </c>
      <c r="F14" s="99" t="e">
        <f>+F15+F16+F20+F29+F33+F34+#REF!</f>
        <v>#REF!</v>
      </c>
      <c r="G14" s="99" t="e">
        <f>+G15+G16+G20+G29+G33+G34+#REF!</f>
        <v>#REF!</v>
      </c>
      <c r="H14" s="99" t="e">
        <f>+H15+H16+H20+H29+H33+H34+#REF!</f>
        <v>#REF!</v>
      </c>
      <c r="I14" s="99" t="e">
        <f>+I15+I16+I20+I29+I33+I34+#REF!</f>
        <v>#REF!</v>
      </c>
      <c r="J14" s="99" t="e">
        <f>+J15+J16+J20+J29+J33+J34+#REF!</f>
        <v>#REF!</v>
      </c>
      <c r="K14" s="99">
        <v>1046169</v>
      </c>
      <c r="L14" s="99">
        <v>1093358</v>
      </c>
      <c r="M14" s="99">
        <v>245749</v>
      </c>
      <c r="N14" s="99">
        <v>1142811</v>
      </c>
      <c r="O14" s="99">
        <v>-37806</v>
      </c>
    </row>
    <row r="15" spans="1:16" s="58" customFormat="1" ht="36" customHeight="1" x14ac:dyDescent="0.3">
      <c r="A15" s="100"/>
      <c r="B15" s="101" t="s">
        <v>29</v>
      </c>
      <c r="C15" s="101"/>
      <c r="D15" s="101"/>
      <c r="E15" s="102">
        <v>0</v>
      </c>
      <c r="F15" s="103">
        <f>[1]FIN2011!$F$6</f>
        <v>0</v>
      </c>
      <c r="G15" s="103">
        <f>[2]FIN2012!$F$6</f>
        <v>0</v>
      </c>
      <c r="H15" s="104">
        <f>[3]FIN2013!$F$6</f>
        <v>0</v>
      </c>
      <c r="I15" s="104">
        <f>[4]FIN2014!$F$6</f>
        <v>0</v>
      </c>
      <c r="J15" s="104">
        <f>'[5]change 2015 (Reconcile)'!$B$14</f>
        <v>0</v>
      </c>
      <c r="K15" s="104">
        <v>0</v>
      </c>
      <c r="L15" s="104">
        <v>0</v>
      </c>
      <c r="M15" s="104"/>
      <c r="N15" s="104"/>
      <c r="O15" s="104"/>
    </row>
    <row r="16" spans="1:16" s="58" customFormat="1" ht="36" customHeight="1" x14ac:dyDescent="0.3">
      <c r="A16" s="100"/>
      <c r="B16" s="101" t="s">
        <v>8</v>
      </c>
      <c r="C16" s="101"/>
      <c r="D16" s="101"/>
      <c r="E16" s="105">
        <f t="shared" ref="E16:I16" si="3">SUM(E17:E19)</f>
        <v>62662</v>
      </c>
      <c r="F16" s="106">
        <f t="shared" si="3"/>
        <v>133214</v>
      </c>
      <c r="G16" s="106">
        <f t="shared" si="3"/>
        <v>477420</v>
      </c>
      <c r="H16" s="106">
        <f t="shared" si="3"/>
        <v>188292</v>
      </c>
      <c r="I16" s="106">
        <f t="shared" si="3"/>
        <v>231128</v>
      </c>
      <c r="J16" s="106">
        <f t="shared" ref="J16" si="4">SUM(J17:J19)</f>
        <v>-174498</v>
      </c>
      <c r="K16" s="106">
        <v>174743</v>
      </c>
      <c r="L16" s="106">
        <v>-77358</v>
      </c>
      <c r="M16" s="106">
        <v>53555</v>
      </c>
      <c r="N16" s="107">
        <v>77066</v>
      </c>
      <c r="O16" s="107">
        <v>-75773</v>
      </c>
    </row>
    <row r="17" spans="1:15" s="58" customFormat="1" ht="36" customHeight="1" x14ac:dyDescent="0.3">
      <c r="A17" s="100"/>
      <c r="B17" s="100"/>
      <c r="C17" s="108" t="s">
        <v>9</v>
      </c>
      <c r="D17" s="101"/>
      <c r="E17" s="109">
        <v>5100</v>
      </c>
      <c r="F17" s="110">
        <f>[1]FIN2011!$F8</f>
        <v>8403</v>
      </c>
      <c r="G17" s="110">
        <f>[2]FIN2012!$F8</f>
        <v>-14726</v>
      </c>
      <c r="H17" s="110">
        <f>[3]FIN2013!$F8</f>
        <v>102</v>
      </c>
      <c r="I17" s="110">
        <f>[4]FIN2014!$F8</f>
        <v>4786</v>
      </c>
      <c r="J17" s="110">
        <f>'[5]change 2015 (Reconcile)'!$B16</f>
        <v>-232</v>
      </c>
      <c r="K17" s="110">
        <v>-4526</v>
      </c>
      <c r="L17" s="110">
        <v>1671</v>
      </c>
      <c r="M17" s="110">
        <v>-677</v>
      </c>
      <c r="N17" s="114">
        <v>-1408</v>
      </c>
      <c r="O17" s="114">
        <v>11883</v>
      </c>
    </row>
    <row r="18" spans="1:15" s="58" customFormat="1" ht="36" customHeight="1" x14ac:dyDescent="0.3">
      <c r="A18" s="100"/>
      <c r="B18" s="100"/>
      <c r="C18" s="112" t="s">
        <v>10</v>
      </c>
      <c r="D18" s="101"/>
      <c r="E18" s="109">
        <v>-36597</v>
      </c>
      <c r="F18" s="110">
        <f>[1]FIN2011!$F9</f>
        <v>97542</v>
      </c>
      <c r="G18" s="110">
        <f>[2]FIN2012!$F9</f>
        <v>12094</v>
      </c>
      <c r="H18" s="110">
        <f>[3]FIN2013!$F9</f>
        <v>6283</v>
      </c>
      <c r="I18" s="110">
        <f>[4]FIN2014!$F9</f>
        <v>7488</v>
      </c>
      <c r="J18" s="110">
        <f>'[5]change 2015 (Reconcile)'!$B17</f>
        <v>-3484</v>
      </c>
      <c r="K18" s="110">
        <v>3987</v>
      </c>
      <c r="L18" s="110">
        <v>106268</v>
      </c>
      <c r="M18" s="110">
        <v>-45794</v>
      </c>
      <c r="N18" s="114">
        <v>60085</v>
      </c>
      <c r="O18" s="114">
        <v>138779</v>
      </c>
    </row>
    <row r="19" spans="1:15" s="58" customFormat="1" ht="36" customHeight="1" x14ac:dyDescent="0.3">
      <c r="A19" s="100"/>
      <c r="B19" s="100"/>
      <c r="C19" s="112" t="s">
        <v>11</v>
      </c>
      <c r="D19" s="101"/>
      <c r="E19" s="109">
        <v>94159</v>
      </c>
      <c r="F19" s="110">
        <f>[1]FIN2011!$F10</f>
        <v>27269</v>
      </c>
      <c r="G19" s="110">
        <f>[2]FIN2012!$F10</f>
        <v>480052</v>
      </c>
      <c r="H19" s="110">
        <f>[3]FIN2013!$F10</f>
        <v>181907</v>
      </c>
      <c r="I19" s="110">
        <f>[4]FIN2014!$F10</f>
        <v>218854</v>
      </c>
      <c r="J19" s="110">
        <f>'[5]change 2015 (Reconcile)'!$B18</f>
        <v>-170782</v>
      </c>
      <c r="K19" s="110">
        <v>175282</v>
      </c>
      <c r="L19" s="110">
        <v>-185297</v>
      </c>
      <c r="M19" s="110">
        <v>100026</v>
      </c>
      <c r="N19" s="114">
        <v>18389</v>
      </c>
      <c r="O19" s="114">
        <v>-226435</v>
      </c>
    </row>
    <row r="20" spans="1:15" s="58" customFormat="1" ht="36" customHeight="1" x14ac:dyDescent="0.3">
      <c r="A20" s="100"/>
      <c r="B20" s="113" t="s">
        <v>12</v>
      </c>
      <c r="C20" s="113"/>
      <c r="D20" s="101"/>
      <c r="E20" s="105">
        <f t="shared" ref="E20:J20" si="5">+E21+E24</f>
        <v>591797</v>
      </c>
      <c r="F20" s="106">
        <f t="shared" si="5"/>
        <v>249994</v>
      </c>
      <c r="G20" s="106">
        <f t="shared" si="5"/>
        <v>166451</v>
      </c>
      <c r="H20" s="106">
        <f t="shared" si="5"/>
        <v>58347</v>
      </c>
      <c r="I20" s="106">
        <f t="shared" si="5"/>
        <v>597104</v>
      </c>
      <c r="J20" s="106">
        <f t="shared" si="5"/>
        <v>620228</v>
      </c>
      <c r="K20" s="106">
        <v>476017</v>
      </c>
      <c r="L20" s="106">
        <v>661586</v>
      </c>
      <c r="M20" s="106">
        <v>-69602</v>
      </c>
      <c r="N20" s="107">
        <v>749781</v>
      </c>
      <c r="O20" s="107">
        <v>-19230</v>
      </c>
    </row>
    <row r="21" spans="1:15" s="58" customFormat="1" ht="36" customHeight="1" x14ac:dyDescent="0.3">
      <c r="A21" s="100"/>
      <c r="B21" s="100"/>
      <c r="C21" s="112" t="s">
        <v>13</v>
      </c>
      <c r="D21" s="101"/>
      <c r="E21" s="109">
        <f t="shared" ref="E21:J21" si="6">SUM(E22:E23)</f>
        <v>73182</v>
      </c>
      <c r="F21" s="110">
        <f t="shared" si="6"/>
        <v>213031</v>
      </c>
      <c r="G21" s="110">
        <f t="shared" si="6"/>
        <v>-88199</v>
      </c>
      <c r="H21" s="110">
        <f t="shared" si="6"/>
        <v>90745</v>
      </c>
      <c r="I21" s="110">
        <f t="shared" si="6"/>
        <v>307080</v>
      </c>
      <c r="J21" s="110">
        <f t="shared" si="6"/>
        <v>248666</v>
      </c>
      <c r="K21" s="110">
        <v>162076</v>
      </c>
      <c r="L21" s="110">
        <v>109048</v>
      </c>
      <c r="M21" s="110">
        <v>43914</v>
      </c>
      <c r="N21" s="114">
        <v>18668</v>
      </c>
      <c r="O21" s="114">
        <v>61405</v>
      </c>
    </row>
    <row r="22" spans="1:15" s="58" customFormat="1" ht="36" customHeight="1" x14ac:dyDescent="0.3">
      <c r="A22" s="100"/>
      <c r="B22" s="100"/>
      <c r="C22" s="100"/>
      <c r="D22" s="115" t="s">
        <v>14</v>
      </c>
      <c r="E22" s="109">
        <v>68112</v>
      </c>
      <c r="F22" s="110">
        <f>[1]FIN2011!$F13</f>
        <v>277175</v>
      </c>
      <c r="G22" s="110">
        <f>[2]FIN2012!$F13</f>
        <v>-88199</v>
      </c>
      <c r="H22" s="110">
        <f>[3]FIN2013!$F13</f>
        <v>57396</v>
      </c>
      <c r="I22" s="110">
        <f>[4]FIN2014!$F13</f>
        <v>313826</v>
      </c>
      <c r="J22" s="110">
        <f>'[5]change 2015 (Reconcile)'!$B21</f>
        <v>220711</v>
      </c>
      <c r="K22" s="110">
        <v>209945</v>
      </c>
      <c r="L22" s="110">
        <v>89869</v>
      </c>
      <c r="M22" s="110">
        <v>69782</v>
      </c>
      <c r="N22" s="114">
        <v>18668</v>
      </c>
      <c r="O22" s="114">
        <v>-33699</v>
      </c>
    </row>
    <row r="23" spans="1:15" s="58" customFormat="1" ht="36" customHeight="1" x14ac:dyDescent="0.3">
      <c r="A23" s="100"/>
      <c r="B23" s="100"/>
      <c r="C23" s="100"/>
      <c r="D23" s="115" t="s">
        <v>15</v>
      </c>
      <c r="E23" s="109">
        <v>5070</v>
      </c>
      <c r="F23" s="110">
        <f>[1]FIN2011!$F14</f>
        <v>-64144</v>
      </c>
      <c r="G23" s="103">
        <f>[2]FIN2012!$F14</f>
        <v>0</v>
      </c>
      <c r="H23" s="110">
        <f>[3]FIN2013!$F14</f>
        <v>33349</v>
      </c>
      <c r="I23" s="110">
        <f>[4]FIN2014!$F14</f>
        <v>-6746</v>
      </c>
      <c r="J23" s="110">
        <f>'[5]change 2015 (Reconcile)'!$B22</f>
        <v>27955</v>
      </c>
      <c r="K23" s="110">
        <v>-47869</v>
      </c>
      <c r="L23" s="110">
        <v>19179</v>
      </c>
      <c r="M23" s="110">
        <v>-25868</v>
      </c>
      <c r="N23" s="132">
        <v>0</v>
      </c>
      <c r="O23" s="135">
        <v>95104</v>
      </c>
    </row>
    <row r="24" spans="1:15" s="58" customFormat="1" ht="36" customHeight="1" x14ac:dyDescent="0.3">
      <c r="A24" s="100"/>
      <c r="B24" s="100"/>
      <c r="C24" s="112" t="s">
        <v>30</v>
      </c>
      <c r="D24" s="101"/>
      <c r="E24" s="109">
        <f t="shared" ref="E24:H24" si="7">SUM(E25:E28)</f>
        <v>518615</v>
      </c>
      <c r="F24" s="110">
        <f t="shared" si="7"/>
        <v>36963</v>
      </c>
      <c r="G24" s="110">
        <f t="shared" si="7"/>
        <v>254650</v>
      </c>
      <c r="H24" s="110">
        <f t="shared" si="7"/>
        <v>-32398</v>
      </c>
      <c r="I24" s="110">
        <f>[4]FIN2014!$F15</f>
        <v>290024</v>
      </c>
      <c r="J24" s="110">
        <f t="shared" ref="J24" si="8">SUM(J25:J28)</f>
        <v>371562</v>
      </c>
      <c r="K24" s="110">
        <v>313941</v>
      </c>
      <c r="L24" s="110">
        <v>552538</v>
      </c>
      <c r="M24" s="110">
        <v>-113516</v>
      </c>
      <c r="N24" s="114">
        <v>731113</v>
      </c>
      <c r="O24" s="114">
        <v>-80635</v>
      </c>
    </row>
    <row r="25" spans="1:15" s="58" customFormat="1" ht="36" customHeight="1" x14ac:dyDescent="0.3">
      <c r="A25" s="100"/>
      <c r="B25" s="100"/>
      <c r="C25" s="100"/>
      <c r="D25" s="115" t="s">
        <v>16</v>
      </c>
      <c r="E25" s="109">
        <v>182141</v>
      </c>
      <c r="F25" s="110">
        <f>[1]FIN2011!$F16</f>
        <v>121542</v>
      </c>
      <c r="G25" s="110">
        <f>[2]FIN2012!$F16</f>
        <v>161519</v>
      </c>
      <c r="H25" s="110">
        <f>[3]FIN2013!$F16</f>
        <v>64297</v>
      </c>
      <c r="I25" s="110">
        <f>[4]FIN2014!$F16</f>
        <v>285309</v>
      </c>
      <c r="J25" s="110">
        <f>'[5]change 2015 (Reconcile)'!$B24</f>
        <v>206094</v>
      </c>
      <c r="K25" s="110">
        <v>254657</v>
      </c>
      <c r="L25" s="110">
        <v>211520</v>
      </c>
      <c r="M25" s="110">
        <v>-61672</v>
      </c>
      <c r="N25" s="114">
        <v>544392</v>
      </c>
      <c r="O25" s="114">
        <v>291615</v>
      </c>
    </row>
    <row r="26" spans="1:15" s="58" customFormat="1" ht="36" customHeight="1" x14ac:dyDescent="0.3">
      <c r="A26" s="100"/>
      <c r="B26" s="100"/>
      <c r="C26" s="100"/>
      <c r="D26" s="115" t="s">
        <v>17</v>
      </c>
      <c r="E26" s="116">
        <v>0</v>
      </c>
      <c r="F26" s="110">
        <f>[1]FIN2011!$F17</f>
        <v>19600</v>
      </c>
      <c r="G26" s="110">
        <f>[2]FIN2012!$F17</f>
        <v>8349</v>
      </c>
      <c r="H26" s="110">
        <f>[3]FIN2013!$F17</f>
        <v>-9783</v>
      </c>
      <c r="I26" s="110">
        <f>[4]FIN2014!$F17</f>
        <v>4602</v>
      </c>
      <c r="J26" s="110">
        <f>'[5]change 2015 (Reconcile)'!$B25</f>
        <v>6958</v>
      </c>
      <c r="K26" s="110">
        <v>-3205</v>
      </c>
      <c r="L26" s="110">
        <v>9974</v>
      </c>
      <c r="M26" s="110">
        <v>-3714</v>
      </c>
      <c r="N26" s="114">
        <v>-10635</v>
      </c>
      <c r="O26" s="114">
        <v>31355</v>
      </c>
    </row>
    <row r="27" spans="1:15" s="58" customFormat="1" ht="36" customHeight="1" x14ac:dyDescent="0.3">
      <c r="A27" s="100"/>
      <c r="B27" s="100"/>
      <c r="C27" s="100"/>
      <c r="D27" s="115" t="s">
        <v>18</v>
      </c>
      <c r="E27" s="109">
        <v>-9634</v>
      </c>
      <c r="F27" s="109">
        <f>[1]FIN2011!$F18</f>
        <v>32423</v>
      </c>
      <c r="G27" s="117" t="s">
        <v>35</v>
      </c>
      <c r="H27" s="117" t="s">
        <v>35</v>
      </c>
      <c r="I27" s="117" t="s">
        <v>35</v>
      </c>
      <c r="J27" s="117" t="s">
        <v>35</v>
      </c>
      <c r="K27" s="133" t="s">
        <v>35</v>
      </c>
      <c r="L27" s="133" t="s">
        <v>35</v>
      </c>
      <c r="M27" s="133" t="s">
        <v>35</v>
      </c>
      <c r="N27" s="134" t="s">
        <v>35</v>
      </c>
      <c r="O27" s="134" t="s">
        <v>35</v>
      </c>
    </row>
    <row r="28" spans="1:15" s="58" customFormat="1" ht="36" customHeight="1" x14ac:dyDescent="0.3">
      <c r="A28" s="118"/>
      <c r="B28" s="118"/>
      <c r="C28" s="100"/>
      <c r="D28" s="115" t="s">
        <v>19</v>
      </c>
      <c r="E28" s="109">
        <v>346108</v>
      </c>
      <c r="F28" s="110">
        <f>[1]FIN2011!$F19</f>
        <v>-136602</v>
      </c>
      <c r="G28" s="110">
        <f>[2]FIN2012!$F19</f>
        <v>84782</v>
      </c>
      <c r="H28" s="110">
        <f>[3]FIN2013!$F19</f>
        <v>-86912</v>
      </c>
      <c r="I28" s="110">
        <f>[4]FIN2014!$F19</f>
        <v>113</v>
      </c>
      <c r="J28" s="110">
        <f>'[5]change 2015 (Reconcile)'!$B27</f>
        <v>158510</v>
      </c>
      <c r="K28" s="110">
        <v>62489</v>
      </c>
      <c r="L28" s="110">
        <v>331044</v>
      </c>
      <c r="M28" s="110">
        <v>-48130</v>
      </c>
      <c r="N28" s="114">
        <v>197356</v>
      </c>
      <c r="O28" s="114">
        <v>-403605</v>
      </c>
    </row>
    <row r="29" spans="1:15" s="58" customFormat="1" ht="36" customHeight="1" x14ac:dyDescent="0.3">
      <c r="A29" s="100"/>
      <c r="B29" s="113" t="s">
        <v>20</v>
      </c>
      <c r="C29" s="113"/>
      <c r="D29" s="101"/>
      <c r="E29" s="105">
        <f t="shared" ref="E29:J29" si="9">SUM(E30:E32)</f>
        <v>11932</v>
      </c>
      <c r="F29" s="106">
        <f t="shared" si="9"/>
        <v>36689</v>
      </c>
      <c r="G29" s="106">
        <f t="shared" si="9"/>
        <v>259174</v>
      </c>
      <c r="H29" s="106">
        <f t="shared" si="9"/>
        <v>-6217</v>
      </c>
      <c r="I29" s="106">
        <f t="shared" si="9"/>
        <v>104508</v>
      </c>
      <c r="J29" s="106">
        <f t="shared" si="9"/>
        <v>-12600</v>
      </c>
      <c r="K29" s="106">
        <v>14138</v>
      </c>
      <c r="L29" s="106">
        <v>70574</v>
      </c>
      <c r="M29" s="106">
        <v>180062</v>
      </c>
      <c r="N29" s="107">
        <v>133956</v>
      </c>
      <c r="O29" s="107">
        <v>76482</v>
      </c>
    </row>
    <row r="30" spans="1:15" s="58" customFormat="1" ht="36" customHeight="1" x14ac:dyDescent="0.3">
      <c r="A30" s="100"/>
      <c r="B30" s="100"/>
      <c r="C30" s="115" t="s">
        <v>21</v>
      </c>
      <c r="D30" s="101"/>
      <c r="E30" s="109">
        <v>1547</v>
      </c>
      <c r="F30" s="110">
        <f>[1]FIN2011!$F21</f>
        <v>-439</v>
      </c>
      <c r="G30" s="110">
        <f>[2]FIN2012!$F21</f>
        <v>1516</v>
      </c>
      <c r="H30" s="110">
        <f>[3]FIN2013!$F21</f>
        <v>-299</v>
      </c>
      <c r="I30" s="110">
        <f>[4]FIN2014!$F21</f>
        <v>-158</v>
      </c>
      <c r="J30" s="110">
        <f>'[5]change 2015 (Reconcile)'!$B29</f>
        <v>-80</v>
      </c>
      <c r="K30" s="110">
        <v>-43</v>
      </c>
      <c r="L30" s="119">
        <v>-233</v>
      </c>
      <c r="M30" s="110">
        <v>-260</v>
      </c>
      <c r="N30" s="110">
        <v>-478</v>
      </c>
      <c r="O30" s="110">
        <v>-537</v>
      </c>
    </row>
    <row r="31" spans="1:15" s="58" customFormat="1" ht="36" customHeight="1" x14ac:dyDescent="0.3">
      <c r="A31" s="100"/>
      <c r="B31" s="100"/>
      <c r="C31" s="115" t="s">
        <v>22</v>
      </c>
      <c r="D31" s="101"/>
      <c r="E31" s="109">
        <v>238</v>
      </c>
      <c r="F31" s="110">
        <f>[1]FIN2011!$F22</f>
        <v>-103</v>
      </c>
      <c r="G31" s="117" t="s">
        <v>35</v>
      </c>
      <c r="H31" s="117" t="s">
        <v>35</v>
      </c>
      <c r="I31" s="117" t="s">
        <v>35</v>
      </c>
      <c r="J31" s="117" t="s">
        <v>35</v>
      </c>
      <c r="K31" s="133" t="s">
        <v>35</v>
      </c>
      <c r="L31" s="133" t="s">
        <v>35</v>
      </c>
      <c r="M31" s="133" t="s">
        <v>35</v>
      </c>
      <c r="N31" s="133" t="s">
        <v>35</v>
      </c>
      <c r="O31" s="133" t="s">
        <v>35</v>
      </c>
    </row>
    <row r="32" spans="1:15" s="58" customFormat="1" ht="36" customHeight="1" x14ac:dyDescent="0.3">
      <c r="A32" s="120"/>
      <c r="B32" s="120"/>
      <c r="C32" s="115" t="s">
        <v>23</v>
      </c>
      <c r="D32" s="101"/>
      <c r="E32" s="109">
        <v>10147</v>
      </c>
      <c r="F32" s="110">
        <f>[1]FIN2011!$F23</f>
        <v>37231</v>
      </c>
      <c r="G32" s="110">
        <f>[2]FIN2012!$F23</f>
        <v>257658</v>
      </c>
      <c r="H32" s="110">
        <f>[3]FIN2013!$F23</f>
        <v>-5918</v>
      </c>
      <c r="I32" s="110">
        <f>[4]FIN2014!$F23</f>
        <v>104666</v>
      </c>
      <c r="J32" s="110">
        <f>'[5]change 2015 (Reconcile)'!$B31</f>
        <v>-12520</v>
      </c>
      <c r="K32" s="110">
        <v>14181</v>
      </c>
      <c r="L32" s="110">
        <v>70807</v>
      </c>
      <c r="M32" s="110">
        <v>180322</v>
      </c>
      <c r="N32" s="110">
        <v>134434</v>
      </c>
      <c r="O32" s="110">
        <v>77019</v>
      </c>
    </row>
    <row r="33" spans="1:15" s="58" customFormat="1" ht="36" customHeight="1" x14ac:dyDescent="0.3">
      <c r="A33" s="100"/>
      <c r="B33" s="113" t="s">
        <v>33</v>
      </c>
      <c r="C33" s="121"/>
      <c r="D33" s="86"/>
      <c r="E33" s="105">
        <v>113589</v>
      </c>
      <c r="F33" s="106">
        <f>[1]FIN2011!$F24</f>
        <v>36024</v>
      </c>
      <c r="G33" s="106">
        <f>[2]FIN2012!$F24</f>
        <v>343434</v>
      </c>
      <c r="H33" s="106">
        <f>[3]FIN2013!$F24</f>
        <v>-46508</v>
      </c>
      <c r="I33" s="106">
        <f>[4]FIN2014!$F24</f>
        <v>387294</v>
      </c>
      <c r="J33" s="106">
        <f>'[5]change 2015 (Reconcile)'!$B32</f>
        <v>-10931</v>
      </c>
      <c r="K33" s="106">
        <v>344981</v>
      </c>
      <c r="L33" s="106">
        <v>541123</v>
      </c>
      <c r="M33" s="106">
        <v>-137564</v>
      </c>
      <c r="N33" s="106">
        <v>201200</v>
      </c>
      <c r="O33" s="106">
        <v>67165</v>
      </c>
    </row>
    <row r="34" spans="1:15" s="58" customFormat="1" ht="36" customHeight="1" x14ac:dyDescent="0.3">
      <c r="A34" s="100"/>
      <c r="B34" s="122" t="s">
        <v>24</v>
      </c>
      <c r="C34" s="121"/>
      <c r="D34" s="86"/>
      <c r="E34" s="123">
        <v>0</v>
      </c>
      <c r="F34" s="124">
        <f>[1]FIN2011!$F25</f>
        <v>0</v>
      </c>
      <c r="G34" s="124">
        <f>[2]FIN2012!$F25</f>
        <v>0</v>
      </c>
      <c r="H34" s="124">
        <f>[3]FIN2013!$F25</f>
        <v>0</v>
      </c>
      <c r="I34" s="124">
        <f>[4]FIN2014!$F25</f>
        <v>0</v>
      </c>
      <c r="J34" s="124">
        <f>'[5]change 2015 (Reconcile)'!$B33</f>
        <v>0</v>
      </c>
      <c r="K34" s="124">
        <v>0</v>
      </c>
      <c r="L34" s="124">
        <v>0</v>
      </c>
      <c r="M34" s="124"/>
      <c r="N34" s="124">
        <v>0</v>
      </c>
      <c r="O34" s="124">
        <v>0</v>
      </c>
    </row>
    <row r="35" spans="1:15" s="58" customFormat="1" ht="36" customHeight="1" x14ac:dyDescent="0.3">
      <c r="A35" s="100"/>
      <c r="B35" s="122" t="s">
        <v>38</v>
      </c>
      <c r="C35" s="121"/>
      <c r="D35" s="86"/>
      <c r="E35" s="123"/>
      <c r="F35" s="124"/>
      <c r="G35" s="124"/>
      <c r="H35" s="124"/>
      <c r="I35" s="124"/>
      <c r="J35" s="124"/>
      <c r="K35" s="106">
        <v>1603</v>
      </c>
      <c r="L35" s="106">
        <v>33913</v>
      </c>
      <c r="M35" s="106">
        <v>-11244</v>
      </c>
      <c r="N35" s="106">
        <v>48671</v>
      </c>
      <c r="O35" s="106">
        <v>-22593</v>
      </c>
    </row>
    <row r="36" spans="1:15" s="58" customFormat="1" ht="36" customHeight="1" x14ac:dyDescent="0.3">
      <c r="A36" s="100"/>
      <c r="B36" s="122" t="s">
        <v>39</v>
      </c>
      <c r="C36" s="121"/>
      <c r="D36" s="86"/>
      <c r="E36" s="123"/>
      <c r="F36" s="124"/>
      <c r="G36" s="124"/>
      <c r="H36" s="124"/>
      <c r="I36" s="124"/>
      <c r="J36" s="124"/>
      <c r="K36" s="106">
        <v>34687</v>
      </c>
      <c r="L36" s="106">
        <v>-136480</v>
      </c>
      <c r="M36" s="106">
        <v>230542</v>
      </c>
      <c r="N36" s="106">
        <v>-67863</v>
      </c>
      <c r="O36" s="106">
        <v>-63857</v>
      </c>
    </row>
    <row r="37" spans="1:15" s="58" customFormat="1" ht="19.899999999999999" customHeight="1" x14ac:dyDescent="0.3">
      <c r="A37" s="83"/>
      <c r="B37" s="125"/>
      <c r="C37" s="121"/>
      <c r="D37" s="86"/>
      <c r="E37" s="105"/>
      <c r="F37" s="106"/>
      <c r="G37" s="106"/>
      <c r="H37" s="106"/>
      <c r="I37" s="106"/>
      <c r="J37" s="106"/>
      <c r="K37" s="106"/>
      <c r="L37" s="106"/>
      <c r="M37" s="105"/>
      <c r="N37" s="105"/>
      <c r="O37" s="105"/>
    </row>
    <row r="38" spans="1:15" s="58" customFormat="1" ht="36" customHeight="1" x14ac:dyDescent="0.3">
      <c r="A38" s="97" t="s">
        <v>32</v>
      </c>
      <c r="B38" s="97"/>
      <c r="C38" s="126"/>
      <c r="D38" s="126"/>
      <c r="E38" s="98" t="e">
        <f>+E39+E40+E44+E53+E57+E58+#REF!</f>
        <v>#REF!</v>
      </c>
      <c r="F38" s="99" t="e">
        <f>+F39+F40+F44+F53+F57+F58+#REF!</f>
        <v>#REF!</v>
      </c>
      <c r="G38" s="99" t="e">
        <f>+G39+G40+G44+G53+G57+G58+#REF!</f>
        <v>#REF!</v>
      </c>
      <c r="H38" s="99" t="e">
        <f>+H39+H40+H44+H53+H57+H58+#REF!</f>
        <v>#REF!</v>
      </c>
      <c r="I38" s="99" t="e">
        <f>+I39+I40+I44+I53+I57+I58+#REF!</f>
        <v>#REF!</v>
      </c>
      <c r="J38" s="99" t="e">
        <f>+J39+J40+J44+J53+J57+J58+#REF!</f>
        <v>#REF!</v>
      </c>
      <c r="K38" s="99">
        <v>706883</v>
      </c>
      <c r="L38" s="99">
        <v>731332</v>
      </c>
      <c r="M38" s="99">
        <v>393437</v>
      </c>
      <c r="N38" s="99">
        <v>922663</v>
      </c>
      <c r="O38" s="99">
        <v>-314819</v>
      </c>
    </row>
    <row r="39" spans="1:15" s="58" customFormat="1" ht="36" customHeight="1" x14ac:dyDescent="0.3">
      <c r="A39" s="100"/>
      <c r="B39" s="101" t="s">
        <v>29</v>
      </c>
      <c r="C39" s="101"/>
      <c r="D39" s="101"/>
      <c r="E39" s="102">
        <v>0</v>
      </c>
      <c r="F39" s="116">
        <f>[1]FIN2011!$G6</f>
        <v>0</v>
      </c>
      <c r="G39" s="116">
        <f>[2]FIN2012!$G$6</f>
        <v>0</v>
      </c>
      <c r="H39" s="102">
        <f>[3]FIN2013!$G6</f>
        <v>0</v>
      </c>
      <c r="I39" s="102">
        <f>[4]FIN2014!$G6</f>
        <v>0</v>
      </c>
      <c r="J39" s="102">
        <f>'[5]change 2015 (Reconcile)'!$C$14</f>
        <v>0</v>
      </c>
      <c r="K39" s="104">
        <v>0</v>
      </c>
      <c r="L39" s="104">
        <v>0</v>
      </c>
      <c r="M39" s="104"/>
      <c r="N39" s="104"/>
      <c r="O39" s="104"/>
    </row>
    <row r="40" spans="1:15" s="58" customFormat="1" ht="36" customHeight="1" x14ac:dyDescent="0.3">
      <c r="A40" s="100"/>
      <c r="B40" s="101" t="s">
        <v>8</v>
      </c>
      <c r="C40" s="101"/>
      <c r="D40" s="101"/>
      <c r="E40" s="123">
        <f t="shared" ref="E40:J40" si="10">SUM(E41:E43)</f>
        <v>0</v>
      </c>
      <c r="F40" s="116">
        <v>0</v>
      </c>
      <c r="G40" s="123">
        <f t="shared" si="10"/>
        <v>0</v>
      </c>
      <c r="H40" s="123">
        <f t="shared" si="10"/>
        <v>0</v>
      </c>
      <c r="I40" s="123">
        <f t="shared" si="10"/>
        <v>0</v>
      </c>
      <c r="J40" s="123">
        <f t="shared" si="10"/>
        <v>0</v>
      </c>
      <c r="K40" s="124">
        <v>0</v>
      </c>
      <c r="L40" s="124">
        <v>0</v>
      </c>
      <c r="M40" s="124">
        <v>0</v>
      </c>
      <c r="N40" s="124">
        <v>0</v>
      </c>
      <c r="O40" s="124"/>
    </row>
    <row r="41" spans="1:15" s="58" customFormat="1" ht="36" customHeight="1" x14ac:dyDescent="0.3">
      <c r="A41" s="100"/>
      <c r="B41" s="100"/>
      <c r="C41" s="108" t="s">
        <v>9</v>
      </c>
      <c r="D41" s="101"/>
      <c r="E41" s="116">
        <v>0</v>
      </c>
      <c r="F41" s="116">
        <f>[1]FIN2011!$G8</f>
        <v>0</v>
      </c>
      <c r="G41" s="116">
        <f>[2]FIN2012!$G$8</f>
        <v>0</v>
      </c>
      <c r="H41" s="102">
        <f>[3]FIN2013!$G8</f>
        <v>0</v>
      </c>
      <c r="I41" s="102">
        <f>[4]FIN2014!$G8</f>
        <v>0</v>
      </c>
      <c r="J41" s="102">
        <f>'[5]change 2015 (Reconcile)'!$C16</f>
        <v>0</v>
      </c>
      <c r="K41" s="104">
        <v>0</v>
      </c>
      <c r="L41" s="104">
        <v>0</v>
      </c>
      <c r="M41" s="104"/>
      <c r="N41" s="104"/>
      <c r="O41" s="104"/>
    </row>
    <row r="42" spans="1:15" s="58" customFormat="1" ht="36" customHeight="1" x14ac:dyDescent="0.3">
      <c r="A42" s="100"/>
      <c r="B42" s="100"/>
      <c r="C42" s="112" t="s">
        <v>10</v>
      </c>
      <c r="D42" s="101"/>
      <c r="E42" s="116">
        <v>0</v>
      </c>
      <c r="F42" s="116">
        <f>[1]FIN2011!$G9</f>
        <v>0</v>
      </c>
      <c r="G42" s="116">
        <f>[2]FIN2012!$G$9</f>
        <v>0</v>
      </c>
      <c r="H42" s="102">
        <f>[3]FIN2013!$G9</f>
        <v>0</v>
      </c>
      <c r="I42" s="102">
        <f>[4]FIN2014!$G9</f>
        <v>0</v>
      </c>
      <c r="J42" s="102">
        <f>'[5]change 2015 (Reconcile)'!$C17</f>
        <v>0</v>
      </c>
      <c r="K42" s="104">
        <v>0</v>
      </c>
      <c r="L42" s="104">
        <v>0</v>
      </c>
      <c r="M42" s="104"/>
      <c r="N42" s="104"/>
      <c r="O42" s="104"/>
    </row>
    <row r="43" spans="1:15" s="58" customFormat="1" ht="36" customHeight="1" x14ac:dyDescent="0.3">
      <c r="A43" s="100"/>
      <c r="B43" s="100"/>
      <c r="C43" s="112" t="s">
        <v>11</v>
      </c>
      <c r="D43" s="101"/>
      <c r="E43" s="116">
        <v>0</v>
      </c>
      <c r="F43" s="116">
        <f>[1]FIN2011!$G10</f>
        <v>0</v>
      </c>
      <c r="G43" s="116">
        <f>[2]FIN2012!$G$10</f>
        <v>0</v>
      </c>
      <c r="H43" s="102">
        <f>[3]FIN2013!$G10</f>
        <v>0</v>
      </c>
      <c r="I43" s="102">
        <f>[4]FIN2014!$G10</f>
        <v>0</v>
      </c>
      <c r="J43" s="102">
        <f>'[5]change 2015 (Reconcile)'!$C18</f>
        <v>0</v>
      </c>
      <c r="K43" s="104">
        <v>0</v>
      </c>
      <c r="L43" s="104">
        <v>0</v>
      </c>
      <c r="M43" s="104"/>
      <c r="N43" s="104"/>
      <c r="O43" s="104"/>
    </row>
    <row r="44" spans="1:15" s="58" customFormat="1" ht="36" customHeight="1" x14ac:dyDescent="0.3">
      <c r="A44" s="100"/>
      <c r="B44" s="113" t="s">
        <v>12</v>
      </c>
      <c r="C44" s="113"/>
      <c r="D44" s="101"/>
      <c r="E44" s="105">
        <f t="shared" ref="E44:J44" si="11">+E45+E48</f>
        <v>-59183</v>
      </c>
      <c r="F44" s="106">
        <f t="shared" ref="F44:H44" si="12">+F45+F48</f>
        <v>-8825</v>
      </c>
      <c r="G44" s="106">
        <f t="shared" si="12"/>
        <v>25813</v>
      </c>
      <c r="H44" s="106">
        <f t="shared" si="12"/>
        <v>61265</v>
      </c>
      <c r="I44" s="106">
        <f t="shared" si="11"/>
        <v>82945</v>
      </c>
      <c r="J44" s="106">
        <f t="shared" si="11"/>
        <v>-18815</v>
      </c>
      <c r="K44" s="106">
        <v>1860</v>
      </c>
      <c r="L44" s="106">
        <v>59521</v>
      </c>
      <c r="M44" s="106">
        <v>28224</v>
      </c>
      <c r="N44" s="107">
        <v>46125</v>
      </c>
      <c r="O44" s="107">
        <v>-52174</v>
      </c>
    </row>
    <row r="45" spans="1:15" s="58" customFormat="1" ht="36" customHeight="1" x14ac:dyDescent="0.3">
      <c r="A45" s="100"/>
      <c r="B45" s="100"/>
      <c r="C45" s="112" t="s">
        <v>13</v>
      </c>
      <c r="D45" s="101"/>
      <c r="E45" s="111">
        <f t="shared" ref="E45:J45" si="13">SUM(E46:E47)</f>
        <v>-30607</v>
      </c>
      <c r="F45" s="114">
        <f t="shared" ref="F45:H45" si="14">SUM(F46:F47)</f>
        <v>-5152</v>
      </c>
      <c r="G45" s="114">
        <f t="shared" si="14"/>
        <v>23504</v>
      </c>
      <c r="H45" s="114">
        <f t="shared" si="14"/>
        <v>14252</v>
      </c>
      <c r="I45" s="114">
        <f t="shared" si="13"/>
        <v>42051</v>
      </c>
      <c r="J45" s="114">
        <f t="shared" si="13"/>
        <v>-24379</v>
      </c>
      <c r="K45" s="114">
        <v>-1060</v>
      </c>
      <c r="L45" s="114">
        <v>9027</v>
      </c>
      <c r="M45" s="114">
        <v>53908</v>
      </c>
      <c r="N45" s="114">
        <v>20285</v>
      </c>
      <c r="O45" s="114">
        <v>-34756</v>
      </c>
    </row>
    <row r="46" spans="1:15" s="58" customFormat="1" ht="36" customHeight="1" x14ac:dyDescent="0.3">
      <c r="A46" s="100"/>
      <c r="B46" s="100"/>
      <c r="C46" s="100"/>
      <c r="D46" s="115" t="s">
        <v>14</v>
      </c>
      <c r="E46" s="109">
        <v>-30607</v>
      </c>
      <c r="F46" s="110">
        <f>[1]FIN2011!$G13</f>
        <v>-5152</v>
      </c>
      <c r="G46" s="110">
        <f>[2]FIN2012!$G13</f>
        <v>23504</v>
      </c>
      <c r="H46" s="110">
        <f>[3]FIN2013!$G13</f>
        <v>14252</v>
      </c>
      <c r="I46" s="110">
        <f>[4]FIN2014!$G13</f>
        <v>42051</v>
      </c>
      <c r="J46" s="110">
        <f>'[5]change 2015 (Reconcile)'!$C21</f>
        <v>-24379</v>
      </c>
      <c r="K46" s="110">
        <v>-1060</v>
      </c>
      <c r="L46" s="110">
        <v>9027</v>
      </c>
      <c r="M46" s="110">
        <v>53908</v>
      </c>
      <c r="N46" s="114">
        <v>20285</v>
      </c>
      <c r="O46" s="114">
        <v>-34756</v>
      </c>
    </row>
    <row r="47" spans="1:15" s="58" customFormat="1" ht="36" customHeight="1" x14ac:dyDescent="0.3">
      <c r="A47" s="100"/>
      <c r="B47" s="100"/>
      <c r="C47" s="100"/>
      <c r="D47" s="115" t="s">
        <v>15</v>
      </c>
      <c r="E47" s="116">
        <v>0</v>
      </c>
      <c r="F47" s="103">
        <f>[1]FIN2011!$G14</f>
        <v>0</v>
      </c>
      <c r="G47" s="103">
        <f>[2]FIN2012!$G14</f>
        <v>0</v>
      </c>
      <c r="H47" s="103">
        <f>[3]FIN2013!$G14</f>
        <v>0</v>
      </c>
      <c r="I47" s="103">
        <f>[4]FIN2014!$G14</f>
        <v>0</v>
      </c>
      <c r="J47" s="103">
        <f>'[5]change 2015 (Reconcile)'!$C22</f>
        <v>0</v>
      </c>
      <c r="K47" s="103">
        <v>0</v>
      </c>
      <c r="L47" s="103">
        <v>0</v>
      </c>
      <c r="M47" s="103">
        <v>0</v>
      </c>
      <c r="N47" s="132">
        <v>0</v>
      </c>
      <c r="O47" s="132">
        <v>0</v>
      </c>
    </row>
    <row r="48" spans="1:15" s="58" customFormat="1" ht="36" customHeight="1" x14ac:dyDescent="0.3">
      <c r="A48" s="100"/>
      <c r="B48" s="100"/>
      <c r="C48" s="112" t="s">
        <v>30</v>
      </c>
      <c r="D48" s="101"/>
      <c r="E48" s="111">
        <f t="shared" ref="E48:I48" si="15">SUM(E49:E52)</f>
        <v>-28576</v>
      </c>
      <c r="F48" s="114">
        <f t="shared" si="15"/>
        <v>-3673</v>
      </c>
      <c r="G48" s="114">
        <f t="shared" si="15"/>
        <v>2309</v>
      </c>
      <c r="H48" s="114">
        <f t="shared" si="15"/>
        <v>47013</v>
      </c>
      <c r="I48" s="114">
        <f t="shared" si="15"/>
        <v>40894</v>
      </c>
      <c r="J48" s="114">
        <f t="shared" ref="J48" si="16">SUM(J49:J52)</f>
        <v>5564</v>
      </c>
      <c r="K48" s="114">
        <v>2920</v>
      </c>
      <c r="L48" s="114">
        <v>50494</v>
      </c>
      <c r="M48" s="114">
        <v>-25684</v>
      </c>
      <c r="N48" s="114">
        <v>25840</v>
      </c>
      <c r="O48" s="114">
        <v>-17418</v>
      </c>
    </row>
    <row r="49" spans="1:15" s="58" customFormat="1" ht="36" customHeight="1" x14ac:dyDescent="0.3">
      <c r="A49" s="100"/>
      <c r="B49" s="100"/>
      <c r="C49" s="100"/>
      <c r="D49" s="115" t="s">
        <v>16</v>
      </c>
      <c r="E49" s="116">
        <v>0</v>
      </c>
      <c r="F49" s="103">
        <f>[1]FIN2011!$G16</f>
        <v>0</v>
      </c>
      <c r="G49" s="103">
        <f>[2]FIN2012!$G$16</f>
        <v>0</v>
      </c>
      <c r="H49" s="103">
        <f>[3]FIN2013!$G16</f>
        <v>0</v>
      </c>
      <c r="I49" s="103">
        <f>[4]FIN2014!$G16</f>
        <v>0</v>
      </c>
      <c r="J49" s="103">
        <f>'[5]change 2015 (Reconcile)'!$C24</f>
        <v>0</v>
      </c>
      <c r="K49" s="103">
        <v>0</v>
      </c>
      <c r="L49" s="103">
        <v>0</v>
      </c>
      <c r="M49" s="103"/>
      <c r="N49" s="132">
        <v>0</v>
      </c>
      <c r="O49" s="132">
        <v>0</v>
      </c>
    </row>
    <row r="50" spans="1:15" s="58" customFormat="1" ht="36" customHeight="1" x14ac:dyDescent="0.3">
      <c r="A50" s="100"/>
      <c r="B50" s="100"/>
      <c r="C50" s="100"/>
      <c r="D50" s="115" t="s">
        <v>17</v>
      </c>
      <c r="E50" s="116">
        <v>0</v>
      </c>
      <c r="F50" s="103">
        <f>[1]FIN2011!$G17</f>
        <v>0</v>
      </c>
      <c r="G50" s="103">
        <f>[2]FIN2012!$G$16</f>
        <v>0</v>
      </c>
      <c r="H50" s="103">
        <f>[3]FIN2013!$G17</f>
        <v>0</v>
      </c>
      <c r="I50" s="103">
        <f>[4]FIN2014!$G17</f>
        <v>0</v>
      </c>
      <c r="J50" s="103">
        <f>'[5]change 2015 (Reconcile)'!$C25</f>
        <v>0</v>
      </c>
      <c r="K50" s="103">
        <v>0</v>
      </c>
      <c r="L50" s="103">
        <v>0</v>
      </c>
      <c r="M50" s="103"/>
      <c r="N50" s="132">
        <v>0</v>
      </c>
      <c r="O50" s="132">
        <v>0</v>
      </c>
    </row>
    <row r="51" spans="1:15" s="58" customFormat="1" ht="36" customHeight="1" x14ac:dyDescent="0.3">
      <c r="A51" s="100"/>
      <c r="B51" s="100"/>
      <c r="C51" s="100"/>
      <c r="D51" s="115" t="s">
        <v>18</v>
      </c>
      <c r="E51" s="109">
        <v>-726</v>
      </c>
      <c r="F51" s="109">
        <f>[1]FIN2011!$G18</f>
        <v>7950</v>
      </c>
      <c r="G51" s="117" t="s">
        <v>35</v>
      </c>
      <c r="H51" s="117" t="s">
        <v>35</v>
      </c>
      <c r="I51" s="117" t="s">
        <v>35</v>
      </c>
      <c r="J51" s="117" t="s">
        <v>35</v>
      </c>
      <c r="K51" s="133" t="s">
        <v>35</v>
      </c>
      <c r="L51" s="133" t="s">
        <v>35</v>
      </c>
      <c r="M51" s="133" t="s">
        <v>35</v>
      </c>
      <c r="N51" s="134" t="s">
        <v>35</v>
      </c>
      <c r="O51" s="134" t="s">
        <v>35</v>
      </c>
    </row>
    <row r="52" spans="1:15" s="58" customFormat="1" ht="36" customHeight="1" x14ac:dyDescent="0.3">
      <c r="A52" s="118"/>
      <c r="B52" s="118"/>
      <c r="C52" s="100"/>
      <c r="D52" s="115" t="s">
        <v>19</v>
      </c>
      <c r="E52" s="109">
        <v>-27850</v>
      </c>
      <c r="F52" s="110">
        <f>[1]FIN2011!$G19</f>
        <v>-11623</v>
      </c>
      <c r="G52" s="110">
        <f>[2]FIN2012!$G19</f>
        <v>2309</v>
      </c>
      <c r="H52" s="110">
        <f>[3]FIN2013!$G19</f>
        <v>47013</v>
      </c>
      <c r="I52" s="110">
        <f>[4]FIN2014!$G19</f>
        <v>40894</v>
      </c>
      <c r="J52" s="110">
        <f>'[5]change 2015 (Reconcile)'!$C27</f>
        <v>5564</v>
      </c>
      <c r="K52" s="110">
        <v>2920</v>
      </c>
      <c r="L52" s="110">
        <v>50494</v>
      </c>
      <c r="M52" s="110">
        <v>-25684</v>
      </c>
      <c r="N52" s="114">
        <v>25840</v>
      </c>
      <c r="O52" s="114">
        <v>-17418</v>
      </c>
    </row>
    <row r="53" spans="1:15" s="58" customFormat="1" ht="36" customHeight="1" x14ac:dyDescent="0.3">
      <c r="A53" s="100"/>
      <c r="B53" s="113" t="s">
        <v>20</v>
      </c>
      <c r="C53" s="113"/>
      <c r="D53" s="101"/>
      <c r="E53" s="105">
        <f t="shared" ref="E53:J53" si="17">SUM(E54:E56)</f>
        <v>67421</v>
      </c>
      <c r="F53" s="106">
        <f t="shared" si="17"/>
        <v>49842</v>
      </c>
      <c r="G53" s="106">
        <f t="shared" si="17"/>
        <v>201568</v>
      </c>
      <c r="H53" s="106">
        <f t="shared" si="17"/>
        <v>168044</v>
      </c>
      <c r="I53" s="106">
        <f t="shared" si="17"/>
        <v>-1700</v>
      </c>
      <c r="J53" s="106">
        <f t="shared" si="17"/>
        <v>20653</v>
      </c>
      <c r="K53" s="106">
        <v>-22466</v>
      </c>
      <c r="L53" s="106">
        <v>-17309</v>
      </c>
      <c r="M53" s="106">
        <v>70039</v>
      </c>
      <c r="N53" s="107">
        <v>74412</v>
      </c>
      <c r="O53" s="107">
        <v>37976</v>
      </c>
    </row>
    <row r="54" spans="1:15" s="58" customFormat="1" ht="36" customHeight="1" x14ac:dyDescent="0.3">
      <c r="A54" s="100"/>
      <c r="B54" s="100"/>
      <c r="C54" s="115" t="s">
        <v>21</v>
      </c>
      <c r="D54" s="101"/>
      <c r="E54" s="116">
        <v>0</v>
      </c>
      <c r="F54" s="103">
        <f>[1]FIN2011!$G21</f>
        <v>0</v>
      </c>
      <c r="G54" s="103">
        <f>[2]FIN2012!$G21</f>
        <v>0</v>
      </c>
      <c r="H54" s="103">
        <f>[3]FIN2013!$G21</f>
        <v>0</v>
      </c>
      <c r="I54" s="103">
        <f>[4]FIN2014!$G21</f>
        <v>0</v>
      </c>
      <c r="J54" s="103">
        <f>'[5]change 2015 (Reconcile)'!$C29</f>
        <v>0</v>
      </c>
      <c r="K54" s="103">
        <v>0</v>
      </c>
      <c r="L54" s="103">
        <v>0</v>
      </c>
      <c r="M54" s="103"/>
      <c r="N54" s="132">
        <v>0</v>
      </c>
      <c r="O54" s="132">
        <v>0</v>
      </c>
    </row>
    <row r="55" spans="1:15" s="58" customFormat="1" ht="36" customHeight="1" x14ac:dyDescent="0.3">
      <c r="A55" s="100"/>
      <c r="B55" s="100"/>
      <c r="C55" s="115" t="s">
        <v>22</v>
      </c>
      <c r="D55" s="101"/>
      <c r="E55" s="116">
        <v>0</v>
      </c>
      <c r="F55" s="103">
        <f>[1]FIN2011!$G22</f>
        <v>0</v>
      </c>
      <c r="G55" s="103">
        <f>[2]FIN2012!$G22</f>
        <v>0</v>
      </c>
      <c r="H55" s="103">
        <f>[3]FIN2013!$G22</f>
        <v>0</v>
      </c>
      <c r="I55" s="103">
        <f>[4]FIN2014!$G22</f>
        <v>0</v>
      </c>
      <c r="J55" s="103">
        <f>'[5]change 2015 (Reconcile)'!$C30</f>
        <v>0</v>
      </c>
      <c r="K55" s="103">
        <v>0</v>
      </c>
      <c r="L55" s="103">
        <v>0</v>
      </c>
      <c r="M55" s="103"/>
      <c r="N55" s="132">
        <v>0</v>
      </c>
      <c r="O55" s="132">
        <v>0</v>
      </c>
    </row>
    <row r="56" spans="1:15" s="58" customFormat="1" ht="36" customHeight="1" x14ac:dyDescent="0.3">
      <c r="A56" s="120"/>
      <c r="B56" s="120"/>
      <c r="C56" s="115" t="s">
        <v>23</v>
      </c>
      <c r="D56" s="101"/>
      <c r="E56" s="109">
        <v>67421</v>
      </c>
      <c r="F56" s="110">
        <f>[1]FIN2011!$G23</f>
        <v>49842</v>
      </c>
      <c r="G56" s="110">
        <f>[2]FIN2012!$G23</f>
        <v>201568</v>
      </c>
      <c r="H56" s="110">
        <f>[3]FIN2013!$G23</f>
        <v>168044</v>
      </c>
      <c r="I56" s="110">
        <f>[4]FIN2014!$G23</f>
        <v>-1700</v>
      </c>
      <c r="J56" s="110">
        <f>'[5]change 2015 (Reconcile)'!$C31</f>
        <v>20653</v>
      </c>
      <c r="K56" s="110">
        <v>-22466</v>
      </c>
      <c r="L56" s="110">
        <v>-17309</v>
      </c>
      <c r="M56" s="110">
        <v>70039</v>
      </c>
      <c r="N56" s="114">
        <v>74412</v>
      </c>
      <c r="O56" s="114">
        <v>37976</v>
      </c>
    </row>
    <row r="57" spans="1:15" s="58" customFormat="1" ht="36" customHeight="1" x14ac:dyDescent="0.3">
      <c r="A57" s="100"/>
      <c r="B57" s="113" t="s">
        <v>33</v>
      </c>
      <c r="C57" s="121"/>
      <c r="D57" s="86"/>
      <c r="E57" s="105">
        <v>394926</v>
      </c>
      <c r="F57" s="106">
        <f>[1]FIN2011!$G24</f>
        <v>2375</v>
      </c>
      <c r="G57" s="106">
        <f>[2]FIN2012!$G24</f>
        <v>415694</v>
      </c>
      <c r="H57" s="106">
        <f>[3]FIN2013!$G24</f>
        <v>293146</v>
      </c>
      <c r="I57" s="106">
        <f>[4]FIN2014!$G24</f>
        <v>549271.99999999988</v>
      </c>
      <c r="J57" s="106">
        <f>'[5]change 2015 (Reconcile)'!$C32</f>
        <v>244882</v>
      </c>
      <c r="K57" s="106">
        <v>277528</v>
      </c>
      <c r="L57" s="106">
        <v>292792</v>
      </c>
      <c r="M57" s="106">
        <v>122395</v>
      </c>
      <c r="N57" s="107">
        <v>293038</v>
      </c>
      <c r="O57" s="107">
        <v>-634004</v>
      </c>
    </row>
    <row r="58" spans="1:15" s="58" customFormat="1" ht="36" customHeight="1" x14ac:dyDescent="0.3">
      <c r="A58" s="100"/>
      <c r="B58" s="122" t="s">
        <v>24</v>
      </c>
      <c r="C58" s="121"/>
      <c r="D58" s="86"/>
      <c r="E58" s="105">
        <v>200590</v>
      </c>
      <c r="F58" s="106">
        <f>[1]FIN2011!$G25</f>
        <v>141569</v>
      </c>
      <c r="G58" s="106">
        <f>[2]FIN2012!$G25</f>
        <v>88824</v>
      </c>
      <c r="H58" s="106">
        <f>[3]FIN2013!$G25</f>
        <v>58802</v>
      </c>
      <c r="I58" s="106">
        <f>[4]FIN2014!$G25</f>
        <v>332287</v>
      </c>
      <c r="J58" s="106">
        <f>'[5]change 2015 (Reconcile)'!$C33</f>
        <v>204337</v>
      </c>
      <c r="K58" s="106">
        <v>378002</v>
      </c>
      <c r="L58" s="106">
        <v>483925</v>
      </c>
      <c r="M58" s="106">
        <v>244505</v>
      </c>
      <c r="N58" s="107">
        <v>566957</v>
      </c>
      <c r="O58" s="107">
        <v>325579</v>
      </c>
    </row>
    <row r="59" spans="1:15" s="58" customFormat="1" ht="36" customHeight="1" x14ac:dyDescent="0.3">
      <c r="A59" s="100"/>
      <c r="B59" s="113" t="s">
        <v>38</v>
      </c>
      <c r="C59" s="121"/>
      <c r="D59" s="86"/>
      <c r="E59" s="105"/>
      <c r="F59" s="106"/>
      <c r="G59" s="106"/>
      <c r="H59" s="106"/>
      <c r="I59" s="106"/>
      <c r="J59" s="106"/>
      <c r="K59" s="106">
        <v>-2066</v>
      </c>
      <c r="L59" s="106">
        <v>-21161</v>
      </c>
      <c r="M59" s="106">
        <v>-4812</v>
      </c>
      <c r="N59" s="107">
        <v>994</v>
      </c>
      <c r="O59" s="107">
        <v>7987</v>
      </c>
    </row>
    <row r="60" spans="1:15" s="58" customFormat="1" ht="36" customHeight="1" x14ac:dyDescent="0.3">
      <c r="A60" s="100"/>
      <c r="B60" s="122" t="s">
        <v>40</v>
      </c>
      <c r="C60" s="121"/>
      <c r="D60" s="86"/>
      <c r="E60" s="105"/>
      <c r="F60" s="106"/>
      <c r="G60" s="106"/>
      <c r="H60" s="106"/>
      <c r="I60" s="106"/>
      <c r="J60" s="106"/>
      <c r="K60" s="106">
        <v>74025</v>
      </c>
      <c r="L60" s="106">
        <v>-66436</v>
      </c>
      <c r="M60" s="106">
        <v>-66914</v>
      </c>
      <c r="N60" s="107">
        <v>-58863</v>
      </c>
      <c r="O60" s="107">
        <v>-183</v>
      </c>
    </row>
    <row r="61" spans="1:15" s="58" customFormat="1" ht="19.899999999999999" customHeight="1" x14ac:dyDescent="0.3">
      <c r="A61" s="100"/>
      <c r="B61" s="125"/>
      <c r="C61" s="121"/>
      <c r="D61" s="86"/>
      <c r="E61" s="105"/>
      <c r="F61" s="106"/>
      <c r="G61" s="106"/>
      <c r="H61" s="106"/>
      <c r="I61" s="106"/>
      <c r="J61" s="106"/>
      <c r="K61" s="106"/>
      <c r="L61" s="106"/>
      <c r="M61" s="106"/>
      <c r="N61" s="107"/>
      <c r="O61" s="107"/>
    </row>
    <row r="62" spans="1:15" s="58" customFormat="1" ht="36" customHeight="1" x14ac:dyDescent="0.3">
      <c r="A62" s="127" t="s">
        <v>34</v>
      </c>
      <c r="B62" s="127"/>
      <c r="C62" s="128"/>
      <c r="D62" s="128"/>
      <c r="E62" s="129" t="e">
        <f t="shared" ref="E62:J62" si="18">E14-E38</f>
        <v>#REF!</v>
      </c>
      <c r="F62" s="130" t="e">
        <f t="shared" si="18"/>
        <v>#REF!</v>
      </c>
      <c r="G62" s="130" t="e">
        <f t="shared" si="18"/>
        <v>#REF!</v>
      </c>
      <c r="H62" s="130" t="e">
        <f t="shared" si="18"/>
        <v>#REF!</v>
      </c>
      <c r="I62" s="130" t="e">
        <f t="shared" si="18"/>
        <v>#REF!</v>
      </c>
      <c r="J62" s="130" t="e">
        <f t="shared" si="18"/>
        <v>#REF!</v>
      </c>
      <c r="K62" s="130">
        <v>339286</v>
      </c>
      <c r="L62" s="130">
        <v>362026</v>
      </c>
      <c r="M62" s="130">
        <v>-147688</v>
      </c>
      <c r="N62" s="130">
        <v>220148</v>
      </c>
      <c r="O62" s="130">
        <v>277013</v>
      </c>
    </row>
    <row r="63" spans="1:15" s="79" customFormat="1" ht="36" customHeight="1" x14ac:dyDescent="0.2">
      <c r="A63" s="145" t="s">
        <v>53</v>
      </c>
      <c r="B63" s="115"/>
      <c r="C63" s="115"/>
      <c r="D63" s="115"/>
      <c r="E63" s="131" t="e">
        <f t="shared" ref="E63:J63" si="19">E11-E62</f>
        <v>#REF!</v>
      </c>
      <c r="F63" s="131" t="e">
        <f t="shared" si="19"/>
        <v>#REF!</v>
      </c>
      <c r="G63" s="131" t="e">
        <f t="shared" si="19"/>
        <v>#REF!</v>
      </c>
      <c r="H63" s="131" t="e">
        <f t="shared" si="19"/>
        <v>#REF!</v>
      </c>
      <c r="I63" s="131" t="e">
        <f t="shared" si="19"/>
        <v>#REF!</v>
      </c>
      <c r="J63" s="131" t="e">
        <f t="shared" si="19"/>
        <v>#REF!</v>
      </c>
      <c r="K63" s="131">
        <v>-113899</v>
      </c>
      <c r="L63" s="131">
        <v>-56670</v>
      </c>
      <c r="M63" s="131">
        <v>55068</v>
      </c>
      <c r="N63" s="131">
        <v>-272231</v>
      </c>
      <c r="O63" s="131">
        <v>75953</v>
      </c>
    </row>
    <row r="64" spans="1:15" s="58" customFormat="1" ht="24.95" customHeight="1" x14ac:dyDescent="0.3"/>
    <row r="65" spans="4:15" s="58" customFormat="1" ht="24.95" customHeight="1" x14ac:dyDescent="0.4">
      <c r="D65" s="147"/>
      <c r="E65" s="147"/>
      <c r="F65" s="147"/>
      <c r="G65" s="147"/>
      <c r="H65" s="147"/>
      <c r="I65" s="147"/>
      <c r="J65" s="147"/>
      <c r="K65" s="148"/>
      <c r="L65" s="148"/>
      <c r="M65" s="148"/>
      <c r="N65" s="148"/>
      <c r="O65" s="148"/>
    </row>
    <row r="66" spans="4:15" s="58" customFormat="1" ht="24.95" customHeight="1" x14ac:dyDescent="0.4">
      <c r="D66" s="147"/>
      <c r="E66" s="147"/>
      <c r="F66" s="147"/>
      <c r="G66" s="147"/>
      <c r="H66" s="147"/>
      <c r="I66" s="147"/>
      <c r="J66" s="147"/>
      <c r="K66" s="148"/>
      <c r="L66" s="148"/>
      <c r="M66" s="148"/>
      <c r="N66" s="148"/>
      <c r="O66" s="148"/>
    </row>
    <row r="67" spans="4:15" s="58" customFormat="1" ht="24.95" customHeight="1" x14ac:dyDescent="0.4">
      <c r="D67" s="147"/>
      <c r="E67" s="147"/>
      <c r="F67" s="147"/>
      <c r="G67" s="147"/>
      <c r="H67" s="147"/>
      <c r="I67" s="147"/>
      <c r="J67" s="147"/>
      <c r="K67" s="149"/>
      <c r="L67" s="149"/>
      <c r="M67" s="149"/>
      <c r="N67" s="149"/>
      <c r="O67" s="149"/>
    </row>
    <row r="68" spans="4:15" ht="24.95" customHeight="1" x14ac:dyDescent="0.2"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</row>
    <row r="69" spans="4:15" ht="24.95" customHeight="1" x14ac:dyDescent="0.2"/>
    <row r="70" spans="4:15" ht="24.95" customHeight="1" x14ac:dyDescent="0.2"/>
    <row r="71" spans="4:15" ht="24.95" customHeight="1" x14ac:dyDescent="0.2"/>
    <row r="72" spans="4:15" ht="24.95" customHeight="1" x14ac:dyDescent="0.2"/>
    <row r="73" spans="4:15" ht="24.95" customHeight="1" x14ac:dyDescent="0.2"/>
    <row r="74" spans="4:15" ht="24.95" customHeight="1" x14ac:dyDescent="0.2"/>
    <row r="75" spans="4:15" ht="24.95" customHeight="1" x14ac:dyDescent="0.2"/>
    <row r="76" spans="4:15" ht="24.95" customHeight="1" x14ac:dyDescent="0.2"/>
    <row r="77" spans="4:15" ht="24.95" customHeight="1" x14ac:dyDescent="0.2"/>
    <row r="78" spans="4:15" ht="24.95" customHeight="1" x14ac:dyDescent="0.2"/>
    <row r="79" spans="4:15" ht="24.95" customHeight="1" x14ac:dyDescent="0.2"/>
    <row r="80" spans="4:15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</sheetData>
  <mergeCells count="9">
    <mergeCell ref="B9:D9"/>
    <mergeCell ref="B11:D11"/>
    <mergeCell ref="B12:D12"/>
    <mergeCell ref="A5:D5"/>
    <mergeCell ref="A1:N1"/>
    <mergeCell ref="A3:O3"/>
    <mergeCell ref="B7:D7"/>
    <mergeCell ref="B8:D8"/>
    <mergeCell ref="B10:D10"/>
  </mergeCells>
  <phoneticPr fontId="3" type="noConversion"/>
  <printOptions horizontalCentered="1"/>
  <pageMargins left="0" right="0" top="0" bottom="0" header="0" footer="0"/>
  <pageSetup paperSize="9" scale="26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diff</vt:lpstr>
      <vt:lpstr>Sheet1</vt:lpstr>
      <vt:lpstr>Sheet2</vt:lpstr>
      <vt:lpstr>Sheet3</vt:lpstr>
      <vt:lpstr>diff!Print_Area</vt:lpstr>
      <vt:lpstr>Sheet1!Print_Area</vt:lpstr>
    </vt:vector>
  </TitlesOfParts>
  <Company>LiteOS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Pattareeya Phosri</cp:lastModifiedBy>
  <cp:lastPrinted>2022-01-20T04:37:28Z</cp:lastPrinted>
  <dcterms:created xsi:type="dcterms:W3CDTF">2009-03-21T10:57:44Z</dcterms:created>
  <dcterms:modified xsi:type="dcterms:W3CDTF">2022-03-07T08:44:12Z</dcterms:modified>
</cp:coreProperties>
</file>